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\\nempk.cz\DFS\UsersPCE\martin.chytil\My Documents\Projekty\Dezinfekce odpadních vod v PKN - odpad sever\"/>
    </mc:Choice>
  </mc:AlternateContent>
  <xr:revisionPtr revIDLastSave="0" documentId="13_ncr:1_{D3CFB11F-1395-4D0D-80D7-F443C0EFDAA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SO 01 - Dezinfekce odpadn..." sheetId="2" r:id="rId2"/>
    <sheet name="List1" sheetId="3" r:id="rId3"/>
  </sheets>
  <definedNames>
    <definedName name="_xlnm._FilterDatabase" localSheetId="1" hidden="1">'SO 01 - Dezinfekce odpadn...'!$C$128:$K$258</definedName>
    <definedName name="_xlnm.Print_Titles" localSheetId="0">'Rekapitulace stavby'!$92:$92</definedName>
    <definedName name="_xlnm.Print_Titles" localSheetId="1">'SO 01 - Dezinfekce odpadn...'!$128:$128</definedName>
    <definedName name="_xlnm.Print_Area" localSheetId="0">'Rekapitulace stavby'!$D$4:$AO$76,'Rekapitulace stavby'!$C$82:$AQ$96</definedName>
    <definedName name="_xlnm.Print_Area" localSheetId="1">'SO 01 - Dezinfekce odpadn...'!$C$4:$J$39,'SO 01 - Dezinfekce odpadn...'!$C$50:$J$76,'SO 01 - Dezinfekce odpadn...'!$C$82:$J$110,'SO 01 - Dezinfekce odpadn...'!$C$116:$J$258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0" i="3" l="1"/>
  <c r="G102" i="3"/>
  <c r="G101" i="3"/>
  <c r="G100" i="3"/>
  <c r="G99" i="3"/>
  <c r="G96" i="3"/>
  <c r="G95" i="3"/>
  <c r="G94" i="3"/>
  <c r="G93" i="3"/>
  <c r="G91" i="3"/>
  <c r="G89" i="3"/>
  <c r="G88" i="3"/>
  <c r="G87" i="3"/>
  <c r="G85" i="3"/>
  <c r="G84" i="3"/>
  <c r="G83" i="3"/>
  <c r="G80" i="3"/>
  <c r="G79" i="3"/>
  <c r="G78" i="3"/>
  <c r="G75" i="3"/>
  <c r="G73" i="3"/>
  <c r="G74" i="3"/>
  <c r="G72" i="3"/>
  <c r="G70" i="3"/>
  <c r="G69" i="3"/>
  <c r="G68" i="3"/>
  <c r="G67" i="3"/>
  <c r="G66" i="3"/>
  <c r="G65" i="3"/>
  <c r="G64" i="3"/>
  <c r="G63" i="3"/>
  <c r="G62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3" i="3"/>
  <c r="G82" i="3"/>
  <c r="G77" i="3"/>
  <c r="G61" i="3"/>
  <c r="G98" i="3"/>
  <c r="G105" i="3"/>
  <c r="J37" i="2"/>
  <c r="J36" i="2"/>
  <c r="AY95" i="1"/>
  <c r="J35" i="2"/>
  <c r="AX95" i="1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T206" i="2"/>
  <c r="R207" i="2"/>
  <c r="R206" i="2"/>
  <c r="P207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T131" i="2"/>
  <c r="R132" i="2"/>
  <c r="R131" i="2"/>
  <c r="P132" i="2"/>
  <c r="P131" i="2"/>
  <c r="J125" i="2"/>
  <c r="F125" i="2"/>
  <c r="F123" i="2"/>
  <c r="E121" i="2"/>
  <c r="J91" i="2"/>
  <c r="F91" i="2"/>
  <c r="F89" i="2"/>
  <c r="E87" i="2"/>
  <c r="J24" i="2"/>
  <c r="E24" i="2"/>
  <c r="J126" i="2"/>
  <c r="J23" i="2"/>
  <c r="J18" i="2"/>
  <c r="E18" i="2"/>
  <c r="F126" i="2"/>
  <c r="J17" i="2"/>
  <c r="J12" i="2"/>
  <c r="J89" i="2"/>
  <c r="E7" i="2"/>
  <c r="E119" i="2"/>
  <c r="L90" i="1"/>
  <c r="AM90" i="1"/>
  <c r="AM89" i="1"/>
  <c r="L89" i="1"/>
  <c r="AM87" i="1"/>
  <c r="L87" i="1"/>
  <c r="L85" i="1"/>
  <c r="L84" i="1"/>
  <c r="J257" i="2"/>
  <c r="J253" i="2"/>
  <c r="BK241" i="2"/>
  <c r="BK235" i="2"/>
  <c r="J226" i="2"/>
  <c r="BK214" i="2"/>
  <c r="BK196" i="2"/>
  <c r="J183" i="2"/>
  <c r="J169" i="2"/>
  <c r="J143" i="2"/>
  <c r="J132" i="2"/>
  <c r="BK257" i="2"/>
  <c r="BK253" i="2"/>
  <c r="J241" i="2"/>
  <c r="J235" i="2"/>
  <c r="J217" i="2"/>
  <c r="BK200" i="2"/>
  <c r="J186" i="2"/>
  <c r="BK163" i="2"/>
  <c r="BK149" i="2"/>
  <c r="J139" i="2"/>
  <c r="J232" i="2"/>
  <c r="BK226" i="2"/>
  <c r="J214" i="2"/>
  <c r="BK193" i="2"/>
  <c r="BK176" i="2"/>
  <c r="BK132" i="2"/>
  <c r="J220" i="2"/>
  <c r="J207" i="2"/>
  <c r="BK189" i="2"/>
  <c r="BK178" i="2"/>
  <c r="BK169" i="2"/>
  <c r="BK146" i="2"/>
  <c r="BK255" i="2"/>
  <c r="J248" i="2"/>
  <c r="BK238" i="2"/>
  <c r="BK229" i="2"/>
  <c r="J223" i="2"/>
  <c r="BK211" i="2"/>
  <c r="BK202" i="2"/>
  <c r="J189" i="2"/>
  <c r="J182" i="2"/>
  <c r="J177" i="2"/>
  <c r="J176" i="2"/>
  <c r="J172" i="2"/>
  <c r="J163" i="2"/>
  <c r="BK152" i="2"/>
  <c r="BK139" i="2"/>
  <c r="J255" i="2"/>
  <c r="BK248" i="2"/>
  <c r="J238" i="2"/>
  <c r="BK232" i="2"/>
  <c r="J211" i="2"/>
  <c r="J196" i="2"/>
  <c r="J193" i="2"/>
  <c r="BK182" i="2"/>
  <c r="J152" i="2"/>
  <c r="J146" i="2"/>
  <c r="J136" i="2"/>
  <c r="J229" i="2"/>
  <c r="BK220" i="2"/>
  <c r="BK207" i="2"/>
  <c r="BK183" i="2"/>
  <c r="J178" i="2"/>
  <c r="BK136" i="2"/>
  <c r="AS94" i="1"/>
  <c r="BK223" i="2"/>
  <c r="BK217" i="2"/>
  <c r="J202" i="2"/>
  <c r="J200" i="2"/>
  <c r="BK186" i="2"/>
  <c r="BK177" i="2"/>
  <c r="BK172" i="2"/>
  <c r="J149" i="2"/>
  <c r="BK143" i="2"/>
  <c r="BK142" i="2"/>
  <c r="J142" i="2"/>
  <c r="J100" i="2"/>
  <c r="T142" i="2"/>
  <c r="R175" i="2"/>
  <c r="T181" i="2"/>
  <c r="P185" i="2"/>
  <c r="BK199" i="2"/>
  <c r="J199" i="2"/>
  <c r="J105" i="2"/>
  <c r="BK210" i="2"/>
  <c r="J210" i="2"/>
  <c r="J108" i="2"/>
  <c r="R210" i="2"/>
  <c r="R205" i="2"/>
  <c r="P252" i="2"/>
  <c r="P135" i="2"/>
  <c r="T135" i="2"/>
  <c r="R142" i="2"/>
  <c r="P175" i="2"/>
  <c r="BK181" i="2"/>
  <c r="J181" i="2"/>
  <c r="J102" i="2"/>
  <c r="P181" i="2"/>
  <c r="BK185" i="2"/>
  <c r="J185" i="2"/>
  <c r="J104" i="2"/>
  <c r="R185" i="2"/>
  <c r="P199" i="2"/>
  <c r="R199" i="2"/>
  <c r="T210" i="2"/>
  <c r="T205" i="2"/>
  <c r="T252" i="2"/>
  <c r="BK135" i="2"/>
  <c r="J135" i="2"/>
  <c r="J99" i="2"/>
  <c r="R135" i="2"/>
  <c r="P142" i="2"/>
  <c r="BK175" i="2"/>
  <c r="J175" i="2"/>
  <c r="J101" i="2"/>
  <c r="T175" i="2"/>
  <c r="R181" i="2"/>
  <c r="R130" i="2"/>
  <c r="T185" i="2"/>
  <c r="T199" i="2"/>
  <c r="P210" i="2"/>
  <c r="P205" i="2"/>
  <c r="BK252" i="2"/>
  <c r="J252" i="2"/>
  <c r="J109" i="2"/>
  <c r="R252" i="2"/>
  <c r="BK131" i="2"/>
  <c r="J131" i="2"/>
  <c r="J98" i="2"/>
  <c r="BK206" i="2"/>
  <c r="J206" i="2"/>
  <c r="J107" i="2"/>
  <c r="E85" i="2"/>
  <c r="J92" i="2"/>
  <c r="J123" i="2"/>
  <c r="BE136" i="2"/>
  <c r="BE152" i="2"/>
  <c r="BE178" i="2"/>
  <c r="BE182" i="2"/>
  <c r="BE193" i="2"/>
  <c r="BE207" i="2"/>
  <c r="BE211" i="2"/>
  <c r="BE143" i="2"/>
  <c r="BE149" i="2"/>
  <c r="BE163" i="2"/>
  <c r="BE186" i="2"/>
  <c r="BE196" i="2"/>
  <c r="BE200" i="2"/>
  <c r="BE214" i="2"/>
  <c r="BE229" i="2"/>
  <c r="F92" i="2"/>
  <c r="BE139" i="2"/>
  <c r="BE169" i="2"/>
  <c r="BE172" i="2"/>
  <c r="BE176" i="2"/>
  <c r="BE177" i="2"/>
  <c r="BE183" i="2"/>
  <c r="BE202" i="2"/>
  <c r="BE220" i="2"/>
  <c r="BE223" i="2"/>
  <c r="BE226" i="2"/>
  <c r="BE235" i="2"/>
  <c r="BE248" i="2"/>
  <c r="BE255" i="2"/>
  <c r="BE257" i="2"/>
  <c r="BE132" i="2"/>
  <c r="BE146" i="2"/>
  <c r="BE189" i="2"/>
  <c r="BE217" i="2"/>
  <c r="BE232" i="2"/>
  <c r="BE238" i="2"/>
  <c r="BE241" i="2"/>
  <c r="BE253" i="2"/>
  <c r="F36" i="2"/>
  <c r="BC95" i="1"/>
  <c r="BC94" i="1"/>
  <c r="W32" i="1"/>
  <c r="F34" i="2"/>
  <c r="BA95" i="1"/>
  <c r="BA94" i="1"/>
  <c r="AW94" i="1"/>
  <c r="AK30" i="1"/>
  <c r="F35" i="2"/>
  <c r="BB95" i="1"/>
  <c r="BB94" i="1"/>
  <c r="W31" i="1"/>
  <c r="J34" i="2"/>
  <c r="AW95" i="1"/>
  <c r="F37" i="2"/>
  <c r="BD95" i="1"/>
  <c r="BD94" i="1"/>
  <c r="W33" i="1"/>
  <c r="T130" i="2"/>
  <c r="P130" i="2"/>
  <c r="R184" i="2"/>
  <c r="R129" i="2"/>
  <c r="T184" i="2"/>
  <c r="T129" i="2"/>
  <c r="P184" i="2"/>
  <c r="P129" i="2"/>
  <c r="AU95" i="1"/>
  <c r="AU94" i="1"/>
  <c r="BK205" i="2"/>
  <c r="J205" i="2"/>
  <c r="J106" i="2"/>
  <c r="BK130" i="2"/>
  <c r="BK184" i="2"/>
  <c r="J184" i="2"/>
  <c r="J103" i="2"/>
  <c r="F33" i="2"/>
  <c r="AZ95" i="1"/>
  <c r="AZ94" i="1"/>
  <c r="AV94" i="1"/>
  <c r="AK29" i="1"/>
  <c r="AY94" i="1"/>
  <c r="J33" i="2"/>
  <c r="AV95" i="1"/>
  <c r="AT95" i="1"/>
  <c r="AX94" i="1"/>
  <c r="W30" i="1"/>
  <c r="BK129" i="2"/>
  <c r="J129" i="2"/>
  <c r="J30" i="2"/>
  <c r="AG95" i="1"/>
  <c r="AN95" i="1"/>
  <c r="J96" i="2"/>
  <c r="J130" i="2"/>
  <c r="J97" i="2"/>
  <c r="J39" i="2"/>
  <c r="W29" i="1"/>
  <c r="AT94" i="1"/>
  <c r="AG94" i="1"/>
  <c r="AK26" i="1"/>
  <c r="AK35" i="1"/>
  <c r="AN94" i="1"/>
</calcChain>
</file>

<file path=xl/sharedStrings.xml><?xml version="1.0" encoding="utf-8"?>
<sst xmlns="http://schemas.openxmlformats.org/spreadsheetml/2006/main" count="1892" uniqueCount="442">
  <si>
    <t>Export Komplet</t>
  </si>
  <si>
    <t/>
  </si>
  <si>
    <t>2.0</t>
  </si>
  <si>
    <t>False</t>
  </si>
  <si>
    <t>{daa54302-fd9a-4b9e-9d53-ee68b5485d7c}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</si>
  <si>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</si>
  <si>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</si>
  <si>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</si>
  <si>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</si>
  <si>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</si>
  <si>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</si>
  <si>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</si>
  <si>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</si>
  <si>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2220006</t>
  </si>
  <si>
    <t>Stavba:</t>
  </si>
  <si>
    <t>Pardubice, Dezifekce odpadních vod v PKN - odpad sever</t>
  </si>
  <si>
    <t>KSO:</t>
  </si>
  <si>
    <t>CC-CZ:</t>
  </si>
  <si>
    <t>Místo:</t>
  </si>
  <si>
    <t>Pardubice</t>
  </si>
  <si>
    <t>Datum:</t>
  </si>
  <si>
    <t>15. 9. 2022</t>
  </si>
  <si>
    <t>Zadavatel:</t>
  </si>
  <si>
    <t>IČ:</t>
  </si>
  <si>
    <t>27520536</t>
  </si>
  <si>
    <t>Nemocnice Pardubického kraje, a.s.</t>
  </si>
  <si>
    <t>DIČ:</t>
  </si>
  <si>
    <t>Zhotovitel:</t>
  </si>
  <si>
    <t xml:space="preserve"> </t>
  </si>
  <si>
    <t>Projektant:</t>
  </si>
  <si>
    <t>15053695</t>
  </si>
  <si>
    <t>Vodní zdroje Ekomonitor spol. s 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</si>
  <si>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</si>
  <si>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</si>
  <si>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</si>
  <si>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</si>
  <si>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</si>
  <si>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</si>
  <si>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</si>
  <si>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</si>
  <si>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</si>
  <si>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</si>
  <si>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</si>
  <si>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</si>
  <si>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</si>
  <si>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</si>
  <si>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</si>
  <si>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</si>
  <si>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</si>
  <si>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</si>
  <si>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</si>
  <si>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</si>
  <si>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</si>
  <si>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</si>
  <si>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</si>
  <si>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</si>
  <si>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</si>
  <si>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</si>
  <si>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</si>
  <si>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</si>
  <si>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</si>
  <si>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</si>
  <si>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</si>
  <si>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</si>
  <si>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</si>
  <si>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</si>
  <si>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</si>
  <si>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</si>
  <si>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</si>
  <si>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</si>
  <si>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</si>
  <si>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</si>
  <si>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</si>
  <si>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</si>
  <si>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</si>
  <si>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</si>
  <si>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</si>
  <si>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</si>
  <si>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</si>
  <si>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</si>
  <si>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</si>
  <si>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Dezinfekce odpadních vod v PKN - odpad sever - demontáže a stavební úpravy</t>
  </si>
  <si>
    <t>STA</t>
  </si>
  <si>
    <t>1</t>
  </si>
  <si>
    <t>{aee92a2b-7fae-4cd3-8fc6-eb8491daeb78}</t>
  </si>
  <si>
    <t>2</t>
  </si>
  <si>
    <t>KRYCÍ LIST SOUPISU PRACÍ</t>
  </si>
  <si>
    <t>Objekt:</t>
  </si>
  <si>
    <t>SO 01 - Dezinfekce odpadních vod v PKN - odpad sever - demontáže a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</si>
  <si>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</si>
  <si>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</si>
  <si>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</si>
  <si>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</si>
  <si>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</si>
  <si>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</si>
  <si>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</si>
  <si>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</si>
  <si>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</si>
  <si>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</si>
  <si>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</si>
  <si>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</si>
  <si>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</si>
  <si>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784 - Dokončovací práce - malby a tapety</t>
  </si>
  <si>
    <t>M - Práce a dodávky M</t>
  </si>
  <si>
    <t xml:space="preserve">    21-M - Elektromontáže</t>
  </si>
  <si>
    <t xml:space="preserve">    35-M - Montáž čerpadel, kompr.a vodoh.zař.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</si>
  <si>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</si>
  <si>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</si>
  <si>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</si>
  <si>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</si>
  <si>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</si>
  <si>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</si>
  <si>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</si>
  <si>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</si>
  <si>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</si>
  <si>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</si>
  <si>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</si>
  <si>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</si>
  <si>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</si>
  <si>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</si>
  <si>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</si>
  <si>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</si>
  <si>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</si>
  <si>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</si>
  <si>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</si>
  <si>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</si>
  <si>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612321141</t>
  </si>
  <si>
    <t>Omítka vápenocementová vnitřních ploch  nanášená ručně dvouvrstvá, tloušťky jádrové omítky do 10 mm a tloušťky štuku do 3 mm štuková svislých konstrukcí stěn</t>
  </si>
  <si>
    <t>m2</t>
  </si>
  <si>
    <t>4</t>
  </si>
  <si>
    <t>381649524</t>
  </si>
  <si>
    <t>VV</t>
  </si>
  <si>
    <t>oprava omítek v objektu v rozsahu 30%, viz D. 01</t>
  </si>
  <si>
    <t>55*0,3</t>
  </si>
  <si>
    <t>8</t>
  </si>
  <si>
    <t>Trubní vedení</t>
  </si>
  <si>
    <t>899102112</t>
  </si>
  <si>
    <t>Osazení poklopů litinových a ocelových včetně rámů pro třídu zatížení A15, A50</t>
  </si>
  <si>
    <t>kus</t>
  </si>
  <si>
    <t>1346497588</t>
  </si>
  <si>
    <t>osazení nových poklopů, ocel 600 x 600 mm,  viz D.01 a D.04</t>
  </si>
  <si>
    <t>3</t>
  </si>
  <si>
    <t>M</t>
  </si>
  <si>
    <t>56230634-2</t>
  </si>
  <si>
    <t>poklop ocel, 600/600 s rámem</t>
  </si>
  <si>
    <t>549257301</t>
  </si>
  <si>
    <t>poklop ocel 600 x600 mm, viz D.01 a D.04</t>
  </si>
  <si>
    <t>9</t>
  </si>
  <si>
    <t>Ostatní konstrukce a práce, bourání</t>
  </si>
  <si>
    <t>952901221</t>
  </si>
  <si>
    <t>Vyčištění budov nebo objektů před předáním do užívání  průmyslových budov a objektů výrobních, skladovacích, garáží, dílen nebo hal apod. s nespalnou podlahou jakékoliv výšky podlaží</t>
  </si>
  <si>
    <t>-113723717</t>
  </si>
  <si>
    <t>vyčištění objektu, viz D.01</t>
  </si>
  <si>
    <t>22</t>
  </si>
  <si>
    <t>5</t>
  </si>
  <si>
    <t>952905121-01</t>
  </si>
  <si>
    <t>Čerpání odpadních vod, vyčištění a dezinfekce nádrže</t>
  </si>
  <si>
    <t>hod</t>
  </si>
  <si>
    <t>1116486610</t>
  </si>
  <si>
    <t>vyčerpání, vyčištění a dezinfekce stávající nádrže</t>
  </si>
  <si>
    <t>953941414-01</t>
  </si>
  <si>
    <t>Osazování konzol pro vedení technologického potrubí, dodávka a montáž.</t>
  </si>
  <si>
    <t>1618885518</t>
  </si>
  <si>
    <t>dodávka a montáž konzol, upevnění konzol do stěn, upevnění potrubí na konzole</t>
  </si>
  <si>
    <t>7</t>
  </si>
  <si>
    <t>96301353-1</t>
  </si>
  <si>
    <t>Stávající objekt - demontáž stávajícího nepotřebného vybavení včetně kabeláže a elektroinstalace a pomocných konstrukcí. _x000D_
Odstranění zařízení a kontrukcí a jejich následná likvidace ve smyslu zákona o odpadech.</t>
  </si>
  <si>
    <t>kpl</t>
  </si>
  <si>
    <t>1158120846</t>
  </si>
  <si>
    <t>demontáž stávajícího vybavení a následná likvidace, viz D. 01 a D.02 :</t>
  </si>
  <si>
    <t>stávající ocelová vrata včetně zárubní - 1 kus</t>
  </si>
  <si>
    <t>ocelové poklopy - 3 kusy</t>
  </si>
  <si>
    <t>dávkovací čerpadla - 2 kusy</t>
  </si>
  <si>
    <t>rozpouštěcí nádrž - 1 kus</t>
  </si>
  <si>
    <t>ponorná míchadla včetně vodících tyčí - 2 kusy</t>
  </si>
  <si>
    <t>snímač hladiny včetně vodící tyče - 1 kus</t>
  </si>
  <si>
    <t>police -1 kus</t>
  </si>
  <si>
    <t>související kabeláž a elektropříslušenství</t>
  </si>
  <si>
    <t>977151113-1</t>
  </si>
  <si>
    <t>Jádrové vrty diamantovými korunkami do stavebních materiálů (železobetonu, betonu, cihel, obkladů, dlažeb, kamene) průměru do 50 mm</t>
  </si>
  <si>
    <t>m</t>
  </si>
  <si>
    <t>-1706017261</t>
  </si>
  <si>
    <t>prostup pro hadici 12-9, vyvrtání, dotěsnění, viz D.01 a D.04</t>
  </si>
  <si>
    <t>prostup pro potrubí DN 32, vyvrtání, dotěsnění, viz D.01 a D.04</t>
  </si>
  <si>
    <t>Součet</t>
  </si>
  <si>
    <t>977151116-1</t>
  </si>
  <si>
    <t>Jádrové vrty diamantovými korunkami do stavebních materiálů (železobetonu, betonu, cihel, obkladů, dlažeb, kamene) průměru do 80 mm, vyvrtání a dotěsnění</t>
  </si>
  <si>
    <t>-112972153</t>
  </si>
  <si>
    <t>prostup pro odvětrání míchací nádrže, DN 40, vyvrtání, dotěsnění střešního pláště, viz D.01 a D.04</t>
  </si>
  <si>
    <t>10</t>
  </si>
  <si>
    <t>977151123-1</t>
  </si>
  <si>
    <t>Jádrové vrty diamantovými korunkami do stavebních materiálů (železobetonu, betonu, cihel, obkladů, dlažeb, kamene) průměru do 150 mm, včetně dotěsnění</t>
  </si>
  <si>
    <t>1916041959</t>
  </si>
  <si>
    <t>prostup pro odpad od míchací nádrže, DN 110, vyvrtání, dotěsnění, viz D.01 a D.04</t>
  </si>
  <si>
    <t>997</t>
  </si>
  <si>
    <t>Přesun sutě</t>
  </si>
  <si>
    <t>11</t>
  </si>
  <si>
    <t>997013211</t>
  </si>
  <si>
    <t>Vnitrostaveništní doprava suti a vybouraných hmot  vodorovně do 50 m svisle ručně pro budovy a haly výšky do 6 m</t>
  </si>
  <si>
    <t>t</t>
  </si>
  <si>
    <t>-828898162</t>
  </si>
  <si>
    <t>12</t>
  </si>
  <si>
    <t>997013501</t>
  </si>
  <si>
    <t>Odvoz suti a vybouraných hmot na skládku nebo meziskládku  se složením, na vzdálenost do 1 km</t>
  </si>
  <si>
    <t>1790890159</t>
  </si>
  <si>
    <t>13</t>
  </si>
  <si>
    <t>997013509</t>
  </si>
  <si>
    <t>Odvoz suti a vybouraných hmot na skládku nebo meziskládku  se složením, na vzdálenost Příplatek k ceně za každý další i započatý 1 km přes 1 km</t>
  </si>
  <si>
    <t>574847243</t>
  </si>
  <si>
    <t>odvoz na skládku, recyklaci, do 10 km</t>
  </si>
  <si>
    <t>10*1,193</t>
  </si>
  <si>
    <t>998</t>
  </si>
  <si>
    <t>Přesun hmot</t>
  </si>
  <si>
    <t>14</t>
  </si>
  <si>
    <t>998011001</t>
  </si>
  <si>
    <t>Přesun hmot pro budovy občanské výstavby, bydlení, výrobu a služby  s nosnou svislou konstrukcí zděnou z cihel, tvárnic nebo kamene vodorovná dopravní vzdálenost do 100 m pro budovy výšky do 6 m</t>
  </si>
  <si>
    <t>277747421</t>
  </si>
  <si>
    <t>998011018</t>
  </si>
  <si>
    <t>Přesun hmot pro budovy občanské výstavby, bydlení, výrobu a služby  s nosnou svislou konstrukcí zděnou z cihel, tvárnic nebo kamene Příplatek k cenám za zvětšený přesun přes vymezenou největší dopravní vzdálenost do 5000 m</t>
  </si>
  <si>
    <t>-1772886607</t>
  </si>
  <si>
    <t>PSV</t>
  </si>
  <si>
    <t>Práce a dodávky PSV</t>
  </si>
  <si>
    <t>766</t>
  </si>
  <si>
    <t>Konstrukce truhlářské</t>
  </si>
  <si>
    <t>16</t>
  </si>
  <si>
    <t>766660451</t>
  </si>
  <si>
    <t>Montáž vratových křídel dřevěných nebo plastových vchodových dveří včetně rámu do zdiva dvoukřídlových bez nadsvětlíku</t>
  </si>
  <si>
    <t>1105411579</t>
  </si>
  <si>
    <t>dvoukřídlá vrata plast, zateplená, rozměr 1500x2500 mm</t>
  </si>
  <si>
    <t>17</t>
  </si>
  <si>
    <t>61140506-1</t>
  </si>
  <si>
    <t>vrata dvoukřídlé plastové bílé plné max rozměru otvoru 4,84m2 bezpečnostní třídy RC2</t>
  </si>
  <si>
    <t>32</t>
  </si>
  <si>
    <t>-283367299</t>
  </si>
  <si>
    <t>P</t>
  </si>
  <si>
    <t>Poznámka k položce:_x000D_
rám/zárubeň, kování a zámek v ceně</t>
  </si>
  <si>
    <t>vrata dvoukřídlá, plast, plná, zateplená, 1500x2500 mm</t>
  </si>
  <si>
    <t>18</t>
  </si>
  <si>
    <t>766681122</t>
  </si>
  <si>
    <t>Montáž zárubní dřevěných, plastových nebo z lamina  rámových, pro dveře dvoukřídlové, rozměru 1500 x 2500 mm</t>
  </si>
  <si>
    <t>-302737113</t>
  </si>
  <si>
    <t>montáž zárubní, viz D.01 a D.04</t>
  </si>
  <si>
    <t>19</t>
  </si>
  <si>
    <t>55331727</t>
  </si>
  <si>
    <t>zárubeň dvoukřídlá ocelová pro dodatečnou montáž tl stěny 400mm, vrata rozměru 1500/ 2500mm</t>
  </si>
  <si>
    <t>1300911443</t>
  </si>
  <si>
    <t>Poznámka k položce:_x000D_
DZUP</t>
  </si>
  <si>
    <t>784</t>
  </si>
  <si>
    <t>Dokončovací práce - malby a tapety</t>
  </si>
  <si>
    <t>20</t>
  </si>
  <si>
    <t>784111001</t>
  </si>
  <si>
    <t>Oprášení (ometení) podkladu v místnostech výšky do 3,80 m</t>
  </si>
  <si>
    <t>-832573029</t>
  </si>
  <si>
    <t>55</t>
  </si>
  <si>
    <t>784211111</t>
  </si>
  <si>
    <t>Malby z malířských směsí oděruvzdorných za mokra dvojnásobné, bílé za mokra oděruvzdorné velmi dobře v místnostech výšky do 3,80 m</t>
  </si>
  <si>
    <t>339556102</t>
  </si>
  <si>
    <t>opravy vnitřní výmalby</t>
  </si>
  <si>
    <t>Práce a dodávky M</t>
  </si>
  <si>
    <t>21-M</t>
  </si>
  <si>
    <t>Elektromontáže</t>
  </si>
  <si>
    <t>749-1</t>
  </si>
  <si>
    <t>Provozní elektroinstalace a MaR - viz samostatný rozpočet</t>
  </si>
  <si>
    <t>-1942152751</t>
  </si>
  <si>
    <t>viz příloha - externí výkaz výměr</t>
  </si>
  <si>
    <t>35-M</t>
  </si>
  <si>
    <t>Montáž čerpadel, kompr.a vodoh.zař.</t>
  </si>
  <si>
    <t>23</t>
  </si>
  <si>
    <t>1.1.1</t>
  </si>
  <si>
    <t>Ponorné kalové čerpadlo vřetenové s řezacím zařízením - Qmax=0,65 l/s, Hmax=80 m, _x000D_
příkon I=1,1 kW, 400 V, průchodnost 50 mm, odpadní vody, obsah pevných částic do 10%, _x000D_
hmotnost 29 kg</t>
  </si>
  <si>
    <t>1276923898</t>
  </si>
  <si>
    <t>ponorné kalové čerpadlo vřetenové s řezákem, dodávka a montáž, viz D.01 a D.09.5</t>
  </si>
  <si>
    <t>24</t>
  </si>
  <si>
    <t>1.1.2</t>
  </si>
  <si>
    <t>Generátor chlordioxidu - výkon 0-55 g ClO2/hod,_x000D_
 koncentrace vodného roztoku ClO2=0,2% (2000 ppm), max protitlak 7 bar,_x000D_
 přívod ředící vody : p=3-6 bar (konstantní, nekolísající)_x000D_
zdrojové chemikálie (poměr 1:1) : 9% HCl, 7,5% Na ClO2_x000D_
napájení : 230 V, 50 Hz, 16 A, 226 W, IP 65_x000D_
rozměry (h x š x hl.) :1550x800x345 mm_x000D_
sací sestavy : pro 25 l sudy s 2-polohovými hladinovými spínači_x000D_
řízení - proporcionálně k pútoku_x000D_
záchytné vany pod zásobníky s chemikáliemi</t>
  </si>
  <si>
    <t>1150525655</t>
  </si>
  <si>
    <t>generátor chlordioxidu, dodávka a montáž, viz D.01 a D.09.5</t>
  </si>
  <si>
    <t>25</t>
  </si>
  <si>
    <t>1.1.3</t>
  </si>
  <si>
    <t xml:space="preserve">reakční nádrž - PP svařovaná, kruhová, objem 2 m3, průměr 1200 mm, výška 2000 mm, včetně míchadla_x000D_
příkon 0,75 kW/400 V_x000D_
zastropená, odvětraná nad střechu budovy_x000D_
přeliv DN 100, vypouštění d50_x000D_
</t>
  </si>
  <si>
    <t>83827695</t>
  </si>
  <si>
    <t xml:space="preserve">reakční nádrž - dodávka a montáž, viz D.01 a D.09.5 </t>
  </si>
  <si>
    <t>26</t>
  </si>
  <si>
    <t>1.2.1 - KV15</t>
  </si>
  <si>
    <t>kulový ventil DN 15</t>
  </si>
  <si>
    <t>ks</t>
  </si>
  <si>
    <t>311939455</t>
  </si>
  <si>
    <t>kulový ventil DN 15 - dodávka a montáž, viz D.01 a D.09.5</t>
  </si>
  <si>
    <t>27</t>
  </si>
  <si>
    <t>1.2.2 - KV40</t>
  </si>
  <si>
    <t>kulový ventil PP DN 40 (d50) - vypouštěcí ventil reakční nádrže</t>
  </si>
  <si>
    <t>-1492801566</t>
  </si>
  <si>
    <t>kulový ventil PP DN 40 (d50) - dodávka a montáž, viz D.01 a D.09.5</t>
  </si>
  <si>
    <t>28</t>
  </si>
  <si>
    <t>1.2.3 - ZK32</t>
  </si>
  <si>
    <t>Zpětná klapka kulová DN 32 (G5/4") - výtlak kalového čerpadla</t>
  </si>
  <si>
    <t>1466520187</t>
  </si>
  <si>
    <t>zpětná klapka kulová DN 32 (G5/4") -  dodávka a montáž, viz D.01 a D.09.5</t>
  </si>
  <si>
    <t>29</t>
  </si>
  <si>
    <t>1.3.1</t>
  </si>
  <si>
    <t>Hadice 32/38 - výtlak od kalového čerpadla, dodávka a montáž, včetně bajonetových spojek a hadicových spon</t>
  </si>
  <si>
    <t>511924018</t>
  </si>
  <si>
    <t>hadice 32/38 - výtlak kalového čerpadla, včetně spojovacího materiálu, dodávka a montáž, viz D.01 a D.09.5</t>
  </si>
  <si>
    <t>30</t>
  </si>
  <si>
    <t>1.3.2</t>
  </si>
  <si>
    <t xml:space="preserve">potrubí PVC-U DN 32, d40 - výtlak kalového čerpadla, dodávka a montáž včetně tvarovek a spojovacích prvků </t>
  </si>
  <si>
    <t>1707934708</t>
  </si>
  <si>
    <t>potrubí PVC-U DN 32, d40 - výtlak kalového čerpadla, včetně spojovacího materiálu, dodávka a montáž, viz D.01 a D.09.5</t>
  </si>
  <si>
    <t>31</t>
  </si>
  <si>
    <t>1.3.3</t>
  </si>
  <si>
    <t>potrubí PP DN 40, d50 - vypouštění reakční nádrže a odvětrávání reakční nádrže, dodávka a montáž včetně tvarovek</t>
  </si>
  <si>
    <t>-1908541663</t>
  </si>
  <si>
    <t>potrubí PP DN 40, d50 - vypouštění a odvětrání reakční nádrže, včetně tvarovek, dodávka a montáž, viz D.01 a D.09.5</t>
  </si>
  <si>
    <t>1.3.4</t>
  </si>
  <si>
    <t>potrubí PP DN 15, d20 - napojení rozvodu pitné vody, dodávka a montáž včetně tvarovek</t>
  </si>
  <si>
    <t>1842646332</t>
  </si>
  <si>
    <t>potrubí PP DN 15, d20 - napojení pitné vody, včetně tvarovek, dodávka a montáž, viz D.01 a D.09.5</t>
  </si>
  <si>
    <t>33</t>
  </si>
  <si>
    <t>1.3.5</t>
  </si>
  <si>
    <t>hadice 12/9 - dodávka a montáž, včetně spojovacího materiálu</t>
  </si>
  <si>
    <t>1170815155</t>
  </si>
  <si>
    <t>hadice 12/9 - včetně tvarovek, dodávka a montáž, viz D.01 a D.09.5</t>
  </si>
  <si>
    <t>napojení pitné vody do generátoru</t>
  </si>
  <si>
    <t>rozvod chordioxidu, napojení navrtávacím pasem na výtlak od čerpadla</t>
  </si>
  <si>
    <t>34</t>
  </si>
  <si>
    <t>1.3.6</t>
  </si>
  <si>
    <t>668595504</t>
  </si>
  <si>
    <t>potrubí PVC KG DN 110 - včetně tvarovek, dodávka a montáž, viz D.01 a D.09.5</t>
  </si>
  <si>
    <t>odpad od míchací nádrže</t>
  </si>
  <si>
    <t>VRN</t>
  </si>
  <si>
    <t>Vedlejší rozpočtové náklady</t>
  </si>
  <si>
    <t>35</t>
  </si>
  <si>
    <t>R-001</t>
  </si>
  <si>
    <t xml:space="preserve">Zařízení staveniště:_x000D_
- zřízení zařízení staveniště - zřízení, zajištění, ostraha, napojení na sítě _x000D_
- ohlášení všech staveb zařízení staveniště dle §104 odst.2 zákona č.183/2006 Sb._x000D_
- zajištění provozu zařízení staveniště - zajištění pořádku, opatření proti případnému znečištění prostoru ropnými látkami, ostraha areálu_x000D_
- zajištění péče o nepředané objekty a kontrukce stavby a jejich ošetřování_x000D_
- likvidace prostoru zařízení staveniště - odtranění zařízení, uvedení prostoru do původního stavu </t>
  </si>
  <si>
    <t>1024</t>
  </si>
  <si>
    <t>2120905084</t>
  </si>
  <si>
    <t>36</t>
  </si>
  <si>
    <t>R-002</t>
  </si>
  <si>
    <t>Zajištění provizorního provozu : čerpání natékajících odpadních vod, předpokládané množství 2,5 m3/den</t>
  </si>
  <si>
    <t>-1081458838</t>
  </si>
  <si>
    <t>37</t>
  </si>
  <si>
    <t>R-003</t>
  </si>
  <si>
    <t xml:space="preserve">Vypracování nebo aktualizace plánu ochrany a zabezpeční zdraví pracovníků při provádění prací_x000D_
</t>
  </si>
  <si>
    <t>158838823</t>
  </si>
  <si>
    <t>Pol</t>
  </si>
  <si>
    <t>Název</t>
  </si>
  <si>
    <t>jednotka</t>
  </si>
  <si>
    <t>počet</t>
  </si>
  <si>
    <t>Cena/za jednotku</t>
  </si>
  <si>
    <t>Cena</t>
  </si>
  <si>
    <t>Upřesnění specifikace</t>
  </si>
  <si>
    <t>Dodávka potřebného materiálu bez kabeláže</t>
  </si>
  <si>
    <t>Rozvaděč RM1</t>
  </si>
  <si>
    <t>svorka</t>
  </si>
  <si>
    <r>
      <t>2,5mm</t>
    </r>
    <r>
      <rPr>
        <vertAlign val="superscript"/>
        <sz val="10"/>
        <rFont val="Arial"/>
        <family val="2"/>
        <charset val="238"/>
      </rPr>
      <t>2</t>
    </r>
  </si>
  <si>
    <t>obvodová schémata</t>
  </si>
  <si>
    <r>
      <t>2,5mm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PE</t>
    </r>
  </si>
  <si>
    <r>
      <t>2,5mm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BL</t>
    </r>
  </si>
  <si>
    <r>
      <t>6mm</t>
    </r>
    <r>
      <rPr>
        <vertAlign val="superscript"/>
        <sz val="10"/>
        <rFont val="Arial"/>
        <family val="2"/>
        <charset val="238"/>
      </rPr>
      <t>2</t>
    </r>
  </si>
  <si>
    <r>
      <t>6mm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BL</t>
    </r>
  </si>
  <si>
    <r>
      <t>6mm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PE</t>
    </r>
  </si>
  <si>
    <r>
      <t>4mm</t>
    </r>
    <r>
      <rPr>
        <vertAlign val="superscript"/>
        <sz val="10"/>
        <rFont val="Arial"/>
        <family val="2"/>
        <charset val="238"/>
      </rPr>
      <t>2</t>
    </r>
  </si>
  <si>
    <r>
      <t>4mm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BL</t>
    </r>
  </si>
  <si>
    <r>
      <t>4mm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PE</t>
    </r>
  </si>
  <si>
    <t>Skříň 800x600x250</t>
  </si>
  <si>
    <t>PLC control logic</t>
  </si>
  <si>
    <t>cpu-8xDI+4xDO</t>
  </si>
  <si>
    <t>2xAIN</t>
  </si>
  <si>
    <t>Jistič</t>
  </si>
  <si>
    <t xml:space="preserve">3pol 20A C </t>
  </si>
  <si>
    <t>2pol 2A D</t>
  </si>
  <si>
    <t>1pol 4A C</t>
  </si>
  <si>
    <t>1pol 1A C</t>
  </si>
  <si>
    <t>1pol 16A C</t>
  </si>
  <si>
    <t>1pol 2A D</t>
  </si>
  <si>
    <t>Proudový chránič s nadproudovou ochranou</t>
  </si>
  <si>
    <t>1pol+N 10A B 30mA</t>
  </si>
  <si>
    <t>Pojistková svorka</t>
  </si>
  <si>
    <t>1A</t>
  </si>
  <si>
    <t>Zdroj</t>
  </si>
  <si>
    <t>24VDC, 2,5A</t>
  </si>
  <si>
    <t>Vícetónová siréna řady 140</t>
  </si>
  <si>
    <t>24-230VAC/VDC</t>
  </si>
  <si>
    <t>Signálka</t>
  </si>
  <si>
    <t>bílá,230VAC</t>
  </si>
  <si>
    <t>Nosič štítků</t>
  </si>
  <si>
    <t>Výkonový stykač</t>
  </si>
  <si>
    <t>9A, 230VAC</t>
  </si>
  <si>
    <t>Relé 230V AC/1CO</t>
  </si>
  <si>
    <t>Motorový spouštěč 1,6 - 2,5 A</t>
  </si>
  <si>
    <t>Blok pomocných kontaktů</t>
  </si>
  <si>
    <t>Hlavní nouzový vypínač Vario</t>
  </si>
  <si>
    <t>25A</t>
  </si>
  <si>
    <t>Přepínač - tři polohy</t>
  </si>
  <si>
    <t>Spínací jednotka 1S</t>
  </si>
  <si>
    <t>Spojovací díl</t>
  </si>
  <si>
    <t>Tlačítkový ovladač prosvětlený</t>
  </si>
  <si>
    <t>Objímka LED</t>
  </si>
  <si>
    <t>Oddělovací ochranný transformátor</t>
  </si>
  <si>
    <t>400/230VAC 320VA</t>
  </si>
  <si>
    <t>Soklová zásuvka</t>
  </si>
  <si>
    <t>Dodávka kabeláže</t>
  </si>
  <si>
    <t>silový 4Gx1,5</t>
  </si>
  <si>
    <t>tabulka kabelů</t>
  </si>
  <si>
    <t>silový 3Gx2,5</t>
  </si>
  <si>
    <t>silový 3Gx1</t>
  </si>
  <si>
    <t>řídící 5Gx1</t>
  </si>
  <si>
    <t>řídící 3x0,75</t>
  </si>
  <si>
    <t>řídící 3x0,75 stíněný</t>
  </si>
  <si>
    <t xml:space="preserve">trasy </t>
  </si>
  <si>
    <t>žlaby 50x50, 100x50mm</t>
  </si>
  <si>
    <t>příslušenství</t>
  </si>
  <si>
    <t>sada</t>
  </si>
  <si>
    <t>přívod</t>
  </si>
  <si>
    <t>silový 5gx2,5</t>
  </si>
  <si>
    <t>Snímače nové</t>
  </si>
  <si>
    <t>Indukční průtokoměr</t>
  </si>
  <si>
    <t>Snímač výšky hladiny</t>
  </si>
  <si>
    <t>ultrazvukový, kabel 20m</t>
  </si>
  <si>
    <t>Detektor chlordioxidu v ovzduší</t>
  </si>
  <si>
    <t>Výroba rozvaděčů</t>
  </si>
  <si>
    <t>Rozvaděče RM1  (včetně dopravy na místo)</t>
  </si>
  <si>
    <t>technická zpráva</t>
  </si>
  <si>
    <t>Výroba softwaru PC, PLC a OP</t>
  </si>
  <si>
    <t>Software PLC</t>
  </si>
  <si>
    <t>Montážní práce</t>
  </si>
  <si>
    <t>Montážní práce související s instalací řídícího systému (práce popsané v TZ) - osazení rozváděče a připojení na kabeláž</t>
  </si>
  <si>
    <t>včetně nákladů na cesty a ubytování</t>
  </si>
  <si>
    <t>Montážní práce související s instalací řídícího systému (práce popsané v TZ) - osazení snímačů, krabic a dalších prvků v technologii</t>
  </si>
  <si>
    <t>Montážní práce související s instalací řídícího systému (práce popsané v TZ) - kabeláže, trasy</t>
  </si>
  <si>
    <t>Revize elektro</t>
  </si>
  <si>
    <t>Oživení a uvedení do provozu</t>
  </si>
  <si>
    <t>Programové oživení</t>
  </si>
  <si>
    <t>průvodní zpráva</t>
  </si>
  <si>
    <t>Ladění programu</t>
  </si>
  <si>
    <t>Uvedení do provozu (zkušební provoz)</t>
  </si>
  <si>
    <t>Ostatní náklady (realizační firma doplní dle vlastního uvážení)</t>
  </si>
  <si>
    <t>Dokumentace realizační</t>
  </si>
  <si>
    <t>Dokumentace skutečného provedení</t>
  </si>
  <si>
    <t>Autorský dozor</t>
  </si>
  <si>
    <t>Dopsat položky potřebné pro realizaci a neuvedené ve výkazu výměr</t>
  </si>
  <si>
    <t>Celková cena za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</si>
</sst>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,##0\ &quot;Kč&quot;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name val="Arial CE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 CE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999999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36" fillId="0" borderId="0" applyNumberFormat="0" applyFill="0" applyBorder="0" applyAlignment="0" applyProtection="0"/>
    <xf numFmtId="0" fontId="43" fillId="0" borderId="23">
      <alignment horizontal="right" indent="1"/>
    </xf>
    <xf numFmtId="0" fontId="43" fillId="0" borderId="23">
      <alignment horizontal="right" indent="1"/>
    </xf>
    <xf numFmtId="0" fontId="43" fillId="0" borderId="23">
      <alignment horizontal="right" indent="1"/>
    </xf>
  </cellStyleXfs>
  <cellXfs count="3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7" fillId="5" borderId="23" xfId="0" applyFont="1" applyFill="1" applyBorder="1" applyAlignment="1">
      <alignment horizontal="center"/>
    </xf>
    <xf numFmtId="0" fontId="37" fillId="5" borderId="23" xfId="0" applyFont="1" applyFill="1" applyBorder="1" applyAlignment="1">
      <alignment horizontal="left" vertical="center" wrapText="1"/>
    </xf>
    <xf numFmtId="0" fontId="37" fillId="5" borderId="23" xfId="0" applyFont="1" applyFill="1" applyBorder="1" applyAlignment="1">
      <alignment horizontal="left"/>
    </xf>
    <xf numFmtId="0" fontId="38" fillId="5" borderId="23" xfId="0" applyFont="1" applyFill="1" applyBorder="1" applyAlignment="1">
      <alignment horizontal="left" vertical="top"/>
    </xf>
    <xf numFmtId="168" fontId="38" fillId="5" borderId="23" xfId="0" applyNumberFormat="1" applyFont="1" applyFill="1" applyBorder="1" applyAlignment="1" applyProtection="1">
      <alignment horizontal="left" vertical="top"/>
      <protection locked="0"/>
    </xf>
    <xf numFmtId="168" fontId="38" fillId="5" borderId="23" xfId="0" applyNumberFormat="1" applyFont="1" applyFill="1" applyBorder="1" applyAlignment="1">
      <alignment horizontal="left" vertical="top"/>
    </xf>
    <xf numFmtId="0" fontId="38" fillId="6" borderId="24" xfId="0" applyFont="1" applyFill="1" applyBorder="1" applyAlignment="1">
      <alignment vertic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 vertical="top"/>
    </xf>
    <xf numFmtId="168" fontId="41" fillId="0" borderId="0" xfId="0" applyNumberFormat="1" applyFont="1" applyAlignment="1" applyProtection="1">
      <alignment horizontal="left" vertical="top"/>
      <protection locked="0"/>
    </xf>
    <xf numFmtId="168" fontId="38" fillId="0" borderId="0" xfId="0" applyNumberFormat="1" applyFont="1" applyAlignment="1">
      <alignment horizontal="left" vertical="top"/>
    </xf>
    <xf numFmtId="0" fontId="41" fillId="0" borderId="0" xfId="0" applyFont="1" applyAlignment="1">
      <alignment vertical="center"/>
    </xf>
    <xf numFmtId="0" fontId="37" fillId="7" borderId="25" xfId="0" applyFont="1" applyFill="1" applyBorder="1" applyAlignment="1">
      <alignment horizontal="center"/>
    </xf>
    <xf numFmtId="0" fontId="37" fillId="7" borderId="26" xfId="0" applyFont="1" applyFill="1" applyBorder="1" applyAlignment="1">
      <alignment horizontal="left" vertical="center" wrapText="1"/>
    </xf>
    <xf numFmtId="0" fontId="37" fillId="7" borderId="26" xfId="0" applyFont="1" applyFill="1" applyBorder="1" applyAlignment="1">
      <alignment horizontal="left"/>
    </xf>
    <xf numFmtId="0" fontId="39" fillId="7" borderId="26" xfId="0" applyFont="1" applyFill="1" applyBorder="1"/>
    <xf numFmtId="168" fontId="37" fillId="7" borderId="26" xfId="0" applyNumberFormat="1" applyFont="1" applyFill="1" applyBorder="1" applyProtection="1">
      <protection locked="0"/>
    </xf>
    <xf numFmtId="168" fontId="42" fillId="7" borderId="26" xfId="0" applyNumberFormat="1" applyFont="1" applyFill="1" applyBorder="1"/>
    <xf numFmtId="0" fontId="39" fillId="7" borderId="27" xfId="0" applyFont="1" applyFill="1" applyBorder="1"/>
    <xf numFmtId="0" fontId="0" fillId="0" borderId="28" xfId="0" applyBorder="1" applyAlignment="1">
      <alignment horizontal="center"/>
    </xf>
    <xf numFmtId="0" fontId="37" fillId="8" borderId="29" xfId="0" applyFont="1" applyFill="1" applyBorder="1" applyAlignment="1">
      <alignment horizontal="left" vertical="center" wrapText="1"/>
    </xf>
    <xf numFmtId="0" fontId="43" fillId="0" borderId="29" xfId="0" applyFont="1" applyBorder="1" applyAlignment="1">
      <alignment horizontal="left"/>
    </xf>
    <xf numFmtId="0" fontId="0" fillId="0" borderId="29" xfId="0" applyBorder="1" applyAlignment="1">
      <alignment horizontal="center"/>
    </xf>
    <xf numFmtId="168" fontId="0" fillId="9" borderId="29" xfId="0" applyNumberFormat="1" applyFill="1" applyBorder="1" applyAlignment="1">
      <alignment horizontal="center"/>
    </xf>
    <xf numFmtId="168" fontId="0" fillId="0" borderId="29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168" fontId="0" fillId="0" borderId="0" xfId="0" applyNumberFormat="1"/>
    <xf numFmtId="0" fontId="0" fillId="0" borderId="31" xfId="0" applyBorder="1" applyAlignment="1">
      <alignment horizontal="center"/>
    </xf>
    <xf numFmtId="0" fontId="43" fillId="0" borderId="23" xfId="2" applyAlignment="1">
      <alignment horizontal="left" indent="1"/>
    </xf>
    <xf numFmtId="0" fontId="43" fillId="0" borderId="23" xfId="3" applyAlignment="1">
      <alignment horizontal="left" indent="1"/>
    </xf>
    <xf numFmtId="0" fontId="0" fillId="0" borderId="23" xfId="0" applyBorder="1" applyAlignment="1">
      <alignment horizontal="center"/>
    </xf>
    <xf numFmtId="168" fontId="0" fillId="9" borderId="23" xfId="0" applyNumberFormat="1" applyFill="1" applyBorder="1" applyAlignment="1">
      <alignment horizontal="center"/>
    </xf>
    <xf numFmtId="168" fontId="0" fillId="0" borderId="23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43" fillId="0" borderId="23" xfId="4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168" fontId="0" fillId="0" borderId="0" xfId="0" applyNumberFormat="1" applyProtection="1">
      <protection locked="0"/>
    </xf>
    <xf numFmtId="0" fontId="0" fillId="0" borderId="33" xfId="0" applyBorder="1" applyAlignment="1">
      <alignment horizontal="center"/>
    </xf>
    <xf numFmtId="0" fontId="43" fillId="0" borderId="34" xfId="2" applyBorder="1" applyAlignment="1">
      <alignment horizontal="left" indent="1"/>
    </xf>
    <xf numFmtId="0" fontId="43" fillId="0" borderId="34" xfId="3" applyBorder="1" applyAlignment="1">
      <alignment horizontal="left" indent="1"/>
    </xf>
    <xf numFmtId="0" fontId="0" fillId="0" borderId="34" xfId="0" applyBorder="1" applyAlignment="1">
      <alignment horizontal="center"/>
    </xf>
    <xf numFmtId="168" fontId="0" fillId="9" borderId="34" xfId="0" applyNumberFormat="1" applyFill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0" xfId="0" applyAlignment="1">
      <alignment horizontal="center"/>
    </xf>
    <xf numFmtId="0" fontId="43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/>
    </xf>
    <xf numFmtId="168" fontId="0" fillId="9" borderId="0" xfId="0" applyNumberFormat="1" applyFill="1"/>
    <xf numFmtId="0" fontId="0" fillId="0" borderId="36" xfId="0" applyBorder="1" applyAlignment="1">
      <alignment horizontal="left" vertical="center" wrapText="1"/>
    </xf>
    <xf numFmtId="0" fontId="0" fillId="0" borderId="36" xfId="0" applyBorder="1" applyAlignment="1">
      <alignment horizontal="left"/>
    </xf>
    <xf numFmtId="0" fontId="37" fillId="7" borderId="26" xfId="0" applyFont="1" applyFill="1" applyBorder="1" applyAlignment="1">
      <alignment horizontal="center"/>
    </xf>
    <xf numFmtId="168" fontId="37" fillId="7" borderId="26" xfId="0" applyNumberFormat="1" applyFont="1" applyFill="1" applyBorder="1" applyAlignment="1" applyProtection="1">
      <alignment horizontal="center"/>
      <protection locked="0"/>
    </xf>
    <xf numFmtId="168" fontId="42" fillId="7" borderId="26" xfId="0" applyNumberFormat="1" applyFont="1" applyFill="1" applyBorder="1" applyAlignment="1">
      <alignment horizontal="center"/>
    </xf>
    <xf numFmtId="0" fontId="37" fillId="7" borderId="27" xfId="0" applyFont="1" applyFill="1" applyBorder="1" applyAlignment="1">
      <alignment horizontal="center"/>
    </xf>
    <xf numFmtId="0" fontId="43" fillId="0" borderId="29" xfId="0" applyFont="1" applyBorder="1" applyAlignment="1">
      <alignment horizontal="left" vertical="center" wrapText="1"/>
    </xf>
    <xf numFmtId="0" fontId="0" fillId="0" borderId="29" xfId="0" applyBorder="1" applyAlignment="1">
      <alignment horizontal="left"/>
    </xf>
    <xf numFmtId="0" fontId="43" fillId="0" borderId="23" xfId="0" applyFont="1" applyBorder="1" applyAlignment="1">
      <alignment horizontal="left" vertical="center" wrapText="1"/>
    </xf>
    <xf numFmtId="0" fontId="0" fillId="0" borderId="23" xfId="0" applyBorder="1" applyAlignment="1">
      <alignment horizontal="left"/>
    </xf>
    <xf numFmtId="0" fontId="45" fillId="0" borderId="23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3" xfId="0" applyBorder="1"/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left" vertical="center" wrapText="1"/>
    </xf>
    <xf numFmtId="0" fontId="0" fillId="0" borderId="38" xfId="0" applyBorder="1" applyAlignment="1">
      <alignment horizontal="left"/>
    </xf>
    <xf numFmtId="0" fontId="0" fillId="0" borderId="38" xfId="0" applyBorder="1"/>
    <xf numFmtId="0" fontId="0" fillId="0" borderId="39" xfId="0" applyBorder="1" applyAlignment="1">
      <alignment horizontal="center"/>
    </xf>
    <xf numFmtId="0" fontId="0" fillId="0" borderId="38" xfId="0" applyBorder="1" applyAlignment="1">
      <alignment horizontal="center"/>
    </xf>
    <xf numFmtId="168" fontId="0" fillId="9" borderId="38" xfId="0" applyNumberFormat="1" applyFill="1" applyBorder="1" applyAlignment="1">
      <alignment horizontal="center"/>
    </xf>
    <xf numFmtId="168" fontId="0" fillId="0" borderId="38" xfId="0" applyNumberFormat="1" applyBorder="1" applyAlignment="1">
      <alignment horizontal="center"/>
    </xf>
    <xf numFmtId="0" fontId="0" fillId="0" borderId="34" xfId="0" applyBorder="1" applyAlignment="1">
      <alignment horizontal="left" vertical="center" wrapText="1"/>
    </xf>
    <xf numFmtId="0" fontId="0" fillId="0" borderId="34" xfId="0" applyBorder="1" applyAlignment="1">
      <alignment horizontal="left"/>
    </xf>
    <xf numFmtId="0" fontId="0" fillId="0" borderId="34" xfId="0" applyBorder="1"/>
    <xf numFmtId="0" fontId="0" fillId="0" borderId="29" xfId="0" applyBorder="1" applyAlignment="1">
      <alignment horizontal="left" vertical="center" wrapText="1"/>
    </xf>
    <xf numFmtId="0" fontId="43" fillId="0" borderId="23" xfId="2" applyAlignment="1"/>
    <xf numFmtId="0" fontId="43" fillId="0" borderId="23" xfId="0" applyFont="1" applyBorder="1" applyAlignment="1">
      <alignment horizontal="left"/>
    </xf>
    <xf numFmtId="0" fontId="0" fillId="0" borderId="33" xfId="0" applyBorder="1" applyAlignment="1">
      <alignment horizontal="center" wrapText="1"/>
    </xf>
    <xf numFmtId="0" fontId="45" fillId="0" borderId="34" xfId="0" applyFont="1" applyBorder="1" applyAlignment="1">
      <alignment horizontal="left" vertical="center" wrapText="1"/>
    </xf>
    <xf numFmtId="0" fontId="0" fillId="0" borderId="34" xfId="0" applyBorder="1" applyAlignment="1">
      <alignment horizontal="center" wrapText="1"/>
    </xf>
    <xf numFmtId="168" fontId="0" fillId="9" borderId="34" xfId="0" applyNumberFormat="1" applyFill="1" applyBorder="1" applyAlignment="1">
      <alignment horizontal="center" wrapText="1"/>
    </xf>
    <xf numFmtId="168" fontId="0" fillId="0" borderId="34" xfId="0" applyNumberFormat="1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0" fillId="0" borderId="0" xfId="0" applyAlignment="1">
      <alignment wrapText="1"/>
    </xf>
    <xf numFmtId="0" fontId="45" fillId="0" borderId="34" xfId="0" applyFont="1" applyBorder="1" applyAlignment="1">
      <alignment horizontal="left" vertical="center"/>
    </xf>
    <xf numFmtId="0" fontId="46" fillId="0" borderId="0" xfId="0" applyFont="1"/>
    <xf numFmtId="169" fontId="47" fillId="0" borderId="0" xfId="0" applyNumberFormat="1" applyFont="1"/>
    <xf numFmtId="0" fontId="0" fillId="0" borderId="23" xfId="0" applyBorder="1" applyAlignment="1">
      <alignment horizontal="center" wrapText="1"/>
    </xf>
    <xf numFmtId="0" fontId="43" fillId="0" borderId="23" xfId="0" applyFont="1" applyBorder="1" applyAlignment="1">
      <alignment horizontal="left" wrapText="1"/>
    </xf>
    <xf numFmtId="168" fontId="0" fillId="9" borderId="23" xfId="0" applyNumberFormat="1" applyFill="1" applyBorder="1" applyAlignment="1">
      <alignment horizontal="center" wrapText="1"/>
    </xf>
    <xf numFmtId="0" fontId="46" fillId="0" borderId="0" xfId="0" applyFont="1" applyAlignment="1">
      <alignment wrapText="1"/>
    </xf>
    <xf numFmtId="169" fontId="47" fillId="0" borderId="0" xfId="0" applyNumberFormat="1" applyFont="1" applyAlignment="1">
      <alignment wrapText="1"/>
    </xf>
    <xf numFmtId="0" fontId="45" fillId="0" borderId="23" xfId="0" applyFont="1" applyBorder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/>
    </xf>
    <xf numFmtId="168" fontId="0" fillId="9" borderId="0" xfId="0" applyNumberFormat="1" applyFill="1" applyAlignment="1">
      <alignment horizontal="center"/>
    </xf>
    <xf numFmtId="168" fontId="0" fillId="0" borderId="0" xfId="0" applyNumberFormat="1" applyAlignment="1">
      <alignment horizontal="center"/>
    </xf>
    <xf numFmtId="0" fontId="43" fillId="0" borderId="34" xfId="0" applyFont="1" applyBorder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/>
    </xf>
    <xf numFmtId="168" fontId="49" fillId="0" borderId="40" xfId="0" applyNumberFormat="1" applyFont="1" applyBorder="1"/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5">
    <cellStyle name="ColStyle1" xfId="4" xr:uid="{FF23DF8A-37F3-475F-BB76-2A002E055786}"/>
    <cellStyle name="ColStyle3" xfId="2" xr:uid="{1215A911-6D1C-449A-B94E-039B7A4D75D2}"/>
    <cellStyle name="ColStyle4" xfId="3" xr:uid="{27DD964E-82C5-403F-A6E0-9EF9B13672AA}"/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BE6" sqref="BE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 x14ac:dyDescent="0.2">
      <c r="AR2" s="274" t="s">
        <v>5</v>
      </c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 x14ac:dyDescent="0.2">
      <c r="B5" s="19"/>
      <c r="D5" s="22" t="s">
        <v>12</v>
      </c>
      <c r="K5" s="302" t="s">
        <v>13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19"/>
      <c r="BS5" s="16" t="s">
        <v>6</v>
      </c>
    </row>
    <row r="6" spans="1:74" ht="36.950000000000003" customHeight="1" x14ac:dyDescent="0.2">
      <c r="B6" s="19"/>
      <c r="D6" s="24" t="s">
        <v>14</v>
      </c>
      <c r="K6" s="303" t="s">
        <v>15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19"/>
      <c r="BS6" s="16" t="s">
        <v>6</v>
      </c>
    </row>
    <row r="7" spans="1:74" ht="12" customHeight="1" x14ac:dyDescent="0.2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 x14ac:dyDescent="0.2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5" customHeight="1" x14ac:dyDescent="0.2">
      <c r="B9" s="19"/>
      <c r="AR9" s="19"/>
      <c r="BS9" s="16" t="s">
        <v>6</v>
      </c>
    </row>
    <row r="10" spans="1:74" ht="12" customHeight="1" x14ac:dyDescent="0.2">
      <c r="B10" s="19"/>
      <c r="D10" s="25" t="s">
        <v>22</v>
      </c>
      <c r="AK10" s="25" t="s">
        <v>23</v>
      </c>
      <c r="AN10" s="23" t="s">
        <v>24</v>
      </c>
      <c r="AR10" s="19"/>
      <c r="BS10" s="16" t="s">
        <v>6</v>
      </c>
    </row>
    <row r="11" spans="1:74" ht="18.399999999999999" customHeight="1" x14ac:dyDescent="0.2">
      <c r="B11" s="19"/>
      <c r="E11" s="23" t="s">
        <v>25</v>
      </c>
      <c r="AK11" s="25" t="s">
        <v>26</v>
      </c>
      <c r="AN11" s="23" t="s">
        <v>1</v>
      </c>
      <c r="AR11" s="19"/>
      <c r="BS11" s="16" t="s">
        <v>6</v>
      </c>
    </row>
    <row r="12" spans="1:74" ht="6.95" customHeight="1" x14ac:dyDescent="0.2">
      <c r="B12" s="19"/>
      <c r="AR12" s="19"/>
      <c r="BS12" s="16" t="s">
        <v>6</v>
      </c>
    </row>
    <row r="13" spans="1:74" ht="12" customHeight="1" x14ac:dyDescent="0.2">
      <c r="B13" s="19"/>
      <c r="D13" s="25" t="s">
        <v>27</v>
      </c>
      <c r="AK13" s="25" t="s">
        <v>23</v>
      </c>
      <c r="AN13" s="23" t="s">
        <v>1</v>
      </c>
      <c r="AR13" s="19"/>
      <c r="BS13" s="16" t="s">
        <v>6</v>
      </c>
    </row>
    <row r="14" spans="1:74" ht="12.75" x14ac:dyDescent="0.2">
      <c r="B14" s="19"/>
      <c r="E14" s="23" t="s">
        <v>28</v>
      </c>
      <c r="AK14" s="25" t="s">
        <v>26</v>
      </c>
      <c r="AN14" s="23" t="s">
        <v>1</v>
      </c>
      <c r="AR14" s="19"/>
      <c r="BS14" s="16" t="s">
        <v>6</v>
      </c>
    </row>
    <row r="15" spans="1:74" ht="6.95" customHeight="1" x14ac:dyDescent="0.2">
      <c r="B15" s="19"/>
      <c r="AR15" s="19"/>
      <c r="BS15" s="16" t="s">
        <v>3</v>
      </c>
    </row>
    <row r="16" spans="1:74" ht="12" customHeight="1" x14ac:dyDescent="0.2">
      <c r="B16" s="19"/>
      <c r="D16" s="25" t="s">
        <v>29</v>
      </c>
      <c r="AK16" s="25" t="s">
        <v>23</v>
      </c>
      <c r="AN16" s="23" t="s">
        <v>30</v>
      </c>
      <c r="AR16" s="19"/>
      <c r="BS16" s="16" t="s">
        <v>3</v>
      </c>
    </row>
    <row r="17" spans="2:71" ht="18.399999999999999" customHeight="1" x14ac:dyDescent="0.2">
      <c r="B17" s="19"/>
      <c r="E17" s="23" t="s">
        <v>31</v>
      </c>
      <c r="AK17" s="25" t="s">
        <v>26</v>
      </c>
      <c r="AN17" s="23" t="s">
        <v>1</v>
      </c>
      <c r="AR17" s="19"/>
      <c r="BS17" s="16" t="s">
        <v>32</v>
      </c>
    </row>
    <row r="18" spans="2:71" ht="6.95" customHeight="1" x14ac:dyDescent="0.2">
      <c r="B18" s="19"/>
      <c r="AR18" s="19"/>
      <c r="BS18" s="16" t="s">
        <v>6</v>
      </c>
    </row>
    <row r="19" spans="2:71" ht="12" customHeight="1" x14ac:dyDescent="0.2">
      <c r="B19" s="19"/>
      <c r="D19" s="25" t="s">
        <v>33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 x14ac:dyDescent="0.2">
      <c r="B20" s="19"/>
      <c r="E20" s="23" t="s">
        <v>28</v>
      </c>
      <c r="AK20" s="25" t="s">
        <v>26</v>
      </c>
      <c r="AN20" s="23" t="s">
        <v>1</v>
      </c>
      <c r="AR20" s="19"/>
      <c r="BS20" s="16" t="s">
        <v>3</v>
      </c>
    </row>
    <row r="21" spans="2:71" ht="6.95" customHeight="1" x14ac:dyDescent="0.2">
      <c r="B21" s="19"/>
      <c r="AR21" s="19"/>
    </row>
    <row r="22" spans="2:71" ht="12" customHeight="1" x14ac:dyDescent="0.2">
      <c r="B22" s="19"/>
      <c r="D22" s="25" t="s">
        <v>34</v>
      </c>
      <c r="AR22" s="19"/>
    </row>
    <row r="23" spans="2:71" ht="16.5" customHeight="1" x14ac:dyDescent="0.2">
      <c r="B23" s="19"/>
      <c r="E23" s="304" t="s">
        <v>1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R23" s="19"/>
    </row>
    <row r="24" spans="2:71" ht="6.95" customHeight="1" x14ac:dyDescent="0.2">
      <c r="B24" s="19"/>
      <c r="AR24" s="19"/>
    </row>
    <row r="25" spans="2:71" ht="6.95" customHeight="1" x14ac:dyDescent="0.2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 x14ac:dyDescent="0.2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5">
        <f>ROUND(AG94,2)</f>
        <v>0</v>
      </c>
      <c r="AL26" s="306"/>
      <c r="AM26" s="306"/>
      <c r="AN26" s="306"/>
      <c r="AO26" s="306"/>
      <c r="AR26" s="28"/>
    </row>
    <row r="27" spans="2:71" s="1" customFormat="1" ht="6.95" customHeight="1" x14ac:dyDescent="0.2">
      <c r="B27" s="28"/>
      <c r="AR27" s="28"/>
    </row>
    <row r="28" spans="2:71" s="1" customFormat="1" ht="12.75" x14ac:dyDescent="0.2">
      <c r="B28" s="28"/>
      <c r="L28" s="307" t="s">
        <v>36</v>
      </c>
      <c r="M28" s="307"/>
      <c r="N28" s="307"/>
      <c r="O28" s="307"/>
      <c r="P28" s="307"/>
      <c r="W28" s="307" t="s">
        <v>37</v>
      </c>
      <c r="X28" s="307"/>
      <c r="Y28" s="307"/>
      <c r="Z28" s="307"/>
      <c r="AA28" s="307"/>
      <c r="AB28" s="307"/>
      <c r="AC28" s="307"/>
      <c r="AD28" s="307"/>
      <c r="AE28" s="307"/>
      <c r="AK28" s="307" t="s">
        <v>38</v>
      </c>
      <c r="AL28" s="307"/>
      <c r="AM28" s="307"/>
      <c r="AN28" s="307"/>
      <c r="AO28" s="307"/>
      <c r="AR28" s="28"/>
    </row>
    <row r="29" spans="2:71" s="2" customFormat="1" ht="14.45" customHeight="1" x14ac:dyDescent="0.2">
      <c r="B29" s="32"/>
      <c r="D29" s="25" t="s">
        <v>39</v>
      </c>
      <c r="F29" s="25" t="s">
        <v>40</v>
      </c>
      <c r="L29" s="292">
        <v>0.21</v>
      </c>
      <c r="M29" s="291"/>
      <c r="N29" s="291"/>
      <c r="O29" s="291"/>
      <c r="P29" s="291"/>
      <c r="W29" s="290">
        <f>ROUND(AZ94,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ROUND(AV94, 2)</f>
        <v>0</v>
      </c>
      <c r="AL29" s="291"/>
      <c r="AM29" s="291"/>
      <c r="AN29" s="291"/>
      <c r="AO29" s="291"/>
      <c r="AR29" s="32"/>
    </row>
    <row r="30" spans="2:71" s="2" customFormat="1" ht="14.45" customHeight="1" x14ac:dyDescent="0.2">
      <c r="B30" s="32"/>
      <c r="F30" s="25" t="s">
        <v>41</v>
      </c>
      <c r="L30" s="292">
        <v>0.15</v>
      </c>
      <c r="M30" s="291"/>
      <c r="N30" s="291"/>
      <c r="O30" s="291"/>
      <c r="P30" s="291"/>
      <c r="W30" s="290">
        <f>ROUND(BA94,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ROUND(AW94, 2)</f>
        <v>0</v>
      </c>
      <c r="AL30" s="291"/>
      <c r="AM30" s="291"/>
      <c r="AN30" s="291"/>
      <c r="AO30" s="291"/>
      <c r="AR30" s="32"/>
    </row>
    <row r="31" spans="2:71" s="2" customFormat="1" ht="14.45" hidden="1" customHeight="1" x14ac:dyDescent="0.2">
      <c r="B31" s="32"/>
      <c r="F31" s="25" t="s">
        <v>42</v>
      </c>
      <c r="L31" s="292">
        <v>0.21</v>
      </c>
      <c r="M31" s="291"/>
      <c r="N31" s="291"/>
      <c r="O31" s="291"/>
      <c r="P31" s="291"/>
      <c r="W31" s="290">
        <f>ROUND(BB94,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2"/>
    </row>
    <row r="32" spans="2:71" s="2" customFormat="1" ht="14.45" hidden="1" customHeight="1" x14ac:dyDescent="0.2">
      <c r="B32" s="32"/>
      <c r="F32" s="25" t="s">
        <v>43</v>
      </c>
      <c r="L32" s="292">
        <v>0.15</v>
      </c>
      <c r="M32" s="291"/>
      <c r="N32" s="291"/>
      <c r="O32" s="291"/>
      <c r="P32" s="291"/>
      <c r="W32" s="290">
        <f>ROUND(BC94,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2"/>
    </row>
    <row r="33" spans="2:44" s="2" customFormat="1" ht="14.45" hidden="1" customHeight="1" x14ac:dyDescent="0.2">
      <c r="B33" s="32"/>
      <c r="F33" s="25" t="s">
        <v>44</v>
      </c>
      <c r="L33" s="292">
        <v>0</v>
      </c>
      <c r="M33" s="291"/>
      <c r="N33" s="291"/>
      <c r="O33" s="291"/>
      <c r="P33" s="291"/>
      <c r="W33" s="290">
        <f>ROUND(BD94,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2"/>
    </row>
    <row r="34" spans="2:44" s="1" customFormat="1" ht="6.95" customHeight="1" x14ac:dyDescent="0.2">
      <c r="B34" s="28"/>
      <c r="AR34" s="28"/>
    </row>
    <row r="35" spans="2:44" s="1" customFormat="1" ht="25.9" customHeight="1" x14ac:dyDescent="0.2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293" t="s">
        <v>47</v>
      </c>
      <c r="Y35" s="294"/>
      <c r="Z35" s="294"/>
      <c r="AA35" s="294"/>
      <c r="AB35" s="294"/>
      <c r="AC35" s="35"/>
      <c r="AD35" s="35"/>
      <c r="AE35" s="35"/>
      <c r="AF35" s="35"/>
      <c r="AG35" s="35"/>
      <c r="AH35" s="35"/>
      <c r="AI35" s="35"/>
      <c r="AJ35" s="35"/>
      <c r="AK35" s="295">
        <f>SUM(AK26:AK33)</f>
        <v>0</v>
      </c>
      <c r="AL35" s="294"/>
      <c r="AM35" s="294"/>
      <c r="AN35" s="294"/>
      <c r="AO35" s="296"/>
      <c r="AP35" s="33"/>
      <c r="AQ35" s="33"/>
      <c r="AR35" s="28"/>
    </row>
    <row r="36" spans="2:44" s="1" customFormat="1" ht="6.95" customHeight="1" x14ac:dyDescent="0.2">
      <c r="B36" s="28"/>
      <c r="AR36" s="28"/>
    </row>
    <row r="37" spans="2:44" s="1" customFormat="1" ht="14.45" customHeight="1" x14ac:dyDescent="0.2">
      <c r="B37" s="28"/>
      <c r="AR37" s="28"/>
    </row>
    <row r="38" spans="2:44" ht="14.45" customHeight="1" x14ac:dyDescent="0.2">
      <c r="B38" s="19"/>
      <c r="AR38" s="19"/>
    </row>
    <row r="39" spans="2:44" ht="14.45" customHeight="1" x14ac:dyDescent="0.2">
      <c r="B39" s="19"/>
      <c r="AR39" s="19"/>
    </row>
    <row r="40" spans="2:44" ht="14.45" customHeight="1" x14ac:dyDescent="0.2">
      <c r="B40" s="19"/>
      <c r="AR40" s="19"/>
    </row>
    <row r="41" spans="2:44" ht="14.45" customHeight="1" x14ac:dyDescent="0.2">
      <c r="B41" s="19"/>
      <c r="AR41" s="19"/>
    </row>
    <row r="42" spans="2:44" ht="14.45" customHeight="1" x14ac:dyDescent="0.2">
      <c r="B42" s="19"/>
      <c r="AR42" s="19"/>
    </row>
    <row r="43" spans="2:44" ht="14.45" customHeight="1" x14ac:dyDescent="0.2">
      <c r="B43" s="19"/>
      <c r="AR43" s="19"/>
    </row>
    <row r="44" spans="2:44" ht="14.45" customHeight="1" x14ac:dyDescent="0.2">
      <c r="B44" s="19"/>
      <c r="AR44" s="19"/>
    </row>
    <row r="45" spans="2:44" ht="14.45" customHeight="1" x14ac:dyDescent="0.2">
      <c r="B45" s="19"/>
      <c r="AR45" s="19"/>
    </row>
    <row r="46" spans="2:44" ht="14.45" customHeight="1" x14ac:dyDescent="0.2">
      <c r="B46" s="19"/>
      <c r="AR46" s="19"/>
    </row>
    <row r="47" spans="2:44" ht="14.45" customHeight="1" x14ac:dyDescent="0.2">
      <c r="B47" s="19"/>
      <c r="AR47" s="19"/>
    </row>
    <row r="48" spans="2:44" ht="14.45" customHeight="1" x14ac:dyDescent="0.2">
      <c r="B48" s="19"/>
      <c r="AR48" s="19"/>
    </row>
    <row r="49" spans="2:44" s="1" customFormat="1" ht="14.45" customHeight="1" x14ac:dyDescent="0.2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2.75" x14ac:dyDescent="0.2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2.75" x14ac:dyDescent="0.2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2.75" x14ac:dyDescent="0.2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 x14ac:dyDescent="0.2">
      <c r="B82" s="28"/>
      <c r="C82" s="20" t="s">
        <v>54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4"/>
      <c r="C84" s="25" t="s">
        <v>12</v>
      </c>
      <c r="L84" s="3" t="str">
        <f>K5</f>
        <v>2220006</v>
      </c>
      <c r="AR84" s="44"/>
    </row>
    <row r="85" spans="1:91" s="4" customFormat="1" ht="36.950000000000003" customHeight="1" x14ac:dyDescent="0.2">
      <c r="B85" s="45"/>
      <c r="C85" s="46" t="s">
        <v>14</v>
      </c>
      <c r="L85" s="281" t="str">
        <f>K6</f>
        <v>Pardubice, Dezifekce odpadních vod v PKN - odpad sever</v>
      </c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282"/>
      <c r="Y85" s="282"/>
      <c r="Z85" s="282"/>
      <c r="AA85" s="282"/>
      <c r="AB85" s="282"/>
      <c r="AC85" s="282"/>
      <c r="AD85" s="282"/>
      <c r="AE85" s="282"/>
      <c r="AF85" s="282"/>
      <c r="AG85" s="282"/>
      <c r="AH85" s="282"/>
      <c r="AI85" s="282"/>
      <c r="AJ85" s="282"/>
      <c r="AK85" s="282"/>
      <c r="AL85" s="282"/>
      <c r="AM85" s="282"/>
      <c r="AN85" s="282"/>
      <c r="AO85" s="282"/>
      <c r="AR85" s="45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5" t="s">
        <v>18</v>
      </c>
      <c r="L87" s="47" t="str">
        <f>IF(K8="","",K8)</f>
        <v>Pardubice</v>
      </c>
      <c r="AI87" s="25" t="s">
        <v>20</v>
      </c>
      <c r="AM87" s="283" t="str">
        <f>IF(AN8= "","",AN8)</f>
        <v>15. 9. 2022</v>
      </c>
      <c r="AN87" s="283"/>
      <c r="AR87" s="28"/>
    </row>
    <row r="88" spans="1:91" s="1" customFormat="1" ht="6.95" customHeight="1" x14ac:dyDescent="0.2">
      <c r="B88" s="28"/>
      <c r="AR88" s="28"/>
    </row>
    <row r="89" spans="1:91" s="1" customFormat="1" ht="25.7" customHeight="1" x14ac:dyDescent="0.2">
      <c r="B89" s="28"/>
      <c r="C89" s="25" t="s">
        <v>22</v>
      </c>
      <c r="L89" s="3" t="str">
        <f>IF(E11= "","",E11)</f>
        <v>Nemocnice Pardubického kraje, a.s.</v>
      </c>
      <c r="AI89" s="25" t="s">
        <v>29</v>
      </c>
      <c r="AM89" s="284" t="str">
        <f>IF(E17="","",E17)</f>
        <v>Vodní zdroje Ekomonitor spol. s r.o.</v>
      </c>
      <c r="AN89" s="285"/>
      <c r="AO89" s="285"/>
      <c r="AP89" s="285"/>
      <c r="AR89" s="28"/>
      <c r="AS89" s="286" t="s">
        <v>55</v>
      </c>
      <c r="AT89" s="287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 x14ac:dyDescent="0.2">
      <c r="B90" s="28"/>
      <c r="C90" s="25" t="s">
        <v>27</v>
      </c>
      <c r="L90" s="3" t="str">
        <f>IF(E14="","",E14)</f>
        <v xml:space="preserve"> </v>
      </c>
      <c r="AI90" s="25" t="s">
        <v>33</v>
      </c>
      <c r="AM90" s="284" t="str">
        <f>IF(E20="","",E20)</f>
        <v xml:space="preserve"> </v>
      </c>
      <c r="AN90" s="285"/>
      <c r="AO90" s="285"/>
      <c r="AP90" s="285"/>
      <c r="AR90" s="28"/>
      <c r="AS90" s="288"/>
      <c r="AT90" s="289"/>
      <c r="BD90" s="51"/>
    </row>
    <row r="91" spans="1:91" s="1" customFormat="1" ht="10.9" customHeight="1" x14ac:dyDescent="0.2">
      <c r="B91" s="28"/>
      <c r="AR91" s="28"/>
      <c r="AS91" s="288"/>
      <c r="AT91" s="289"/>
      <c r="BD91" s="51"/>
    </row>
    <row r="92" spans="1:91" s="1" customFormat="1" ht="29.25" customHeight="1" x14ac:dyDescent="0.2">
      <c r="B92" s="28"/>
      <c r="C92" s="276" t="s">
        <v>56</v>
      </c>
      <c r="D92" s="277"/>
      <c r="E92" s="277"/>
      <c r="F92" s="277"/>
      <c r="G92" s="277"/>
      <c r="H92" s="52"/>
      <c r="I92" s="278" t="s">
        <v>57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58</v>
      </c>
      <c r="AH92" s="277"/>
      <c r="AI92" s="277"/>
      <c r="AJ92" s="277"/>
      <c r="AK92" s="277"/>
      <c r="AL92" s="277"/>
      <c r="AM92" s="277"/>
      <c r="AN92" s="278" t="s">
        <v>59</v>
      </c>
      <c r="AO92" s="277"/>
      <c r="AP92" s="280"/>
      <c r="AQ92" s="53" t="s">
        <v>60</v>
      </c>
      <c r="AR92" s="28"/>
      <c r="AS92" s="54" t="s">
        <v>61</v>
      </c>
      <c r="AT92" s="55" t="s">
        <v>62</v>
      </c>
      <c r="AU92" s="55" t="s">
        <v>63</v>
      </c>
      <c r="AV92" s="55" t="s">
        <v>64</v>
      </c>
      <c r="AW92" s="55" t="s">
        <v>65</v>
      </c>
      <c r="AX92" s="55" t="s">
        <v>66</v>
      </c>
      <c r="AY92" s="55" t="s">
        <v>67</v>
      </c>
      <c r="AZ92" s="55" t="s">
        <v>68</v>
      </c>
      <c r="BA92" s="55" t="s">
        <v>69</v>
      </c>
      <c r="BB92" s="55" t="s">
        <v>70</v>
      </c>
      <c r="BC92" s="55" t="s">
        <v>71</v>
      </c>
      <c r="BD92" s="56" t="s">
        <v>72</v>
      </c>
    </row>
    <row r="93" spans="1:91" s="1" customFormat="1" ht="10.9" customHeight="1" x14ac:dyDescent="0.2">
      <c r="B93" s="28"/>
      <c r="AR93" s="28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 x14ac:dyDescent="0.2">
      <c r="B94" s="58"/>
      <c r="C94" s="59" t="s">
        <v>73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300">
        <f>ROUND(AG95,2)</f>
        <v>0</v>
      </c>
      <c r="AH94" s="300"/>
      <c r="AI94" s="300"/>
      <c r="AJ94" s="300"/>
      <c r="AK94" s="300"/>
      <c r="AL94" s="300"/>
      <c r="AM94" s="300"/>
      <c r="AN94" s="301">
        <f>SUM(AG94,AT94)</f>
        <v>0</v>
      </c>
      <c r="AO94" s="301"/>
      <c r="AP94" s="301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57.512689999999999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37.5" customHeight="1" x14ac:dyDescent="0.2">
      <c r="A95" s="69" t="s">
        <v>79</v>
      </c>
      <c r="B95" s="70"/>
      <c r="C95" s="71"/>
      <c r="D95" s="299" t="s">
        <v>80</v>
      </c>
      <c r="E95" s="299"/>
      <c r="F95" s="299"/>
      <c r="G95" s="299"/>
      <c r="H95" s="299"/>
      <c r="I95" s="72"/>
      <c r="J95" s="299" t="s">
        <v>81</v>
      </c>
      <c r="K95" s="299"/>
      <c r="L95" s="299"/>
      <c r="M95" s="299"/>
      <c r="N95" s="299"/>
      <c r="O95" s="299"/>
      <c r="P95" s="299"/>
      <c r="Q95" s="299"/>
      <c r="R95" s="299"/>
      <c r="S95" s="299"/>
      <c r="T95" s="299"/>
      <c r="U95" s="299"/>
      <c r="V95" s="299"/>
      <c r="W95" s="299"/>
      <c r="X95" s="299"/>
      <c r="Y95" s="299"/>
      <c r="Z95" s="299"/>
      <c r="AA95" s="299"/>
      <c r="AB95" s="299"/>
      <c r="AC95" s="299"/>
      <c r="AD95" s="299"/>
      <c r="AE95" s="299"/>
      <c r="AF95" s="299"/>
      <c r="AG95" s="297">
        <f>'SO 01 - Dezinfekce odpadn...'!J30</f>
        <v>0</v>
      </c>
      <c r="AH95" s="298"/>
      <c r="AI95" s="298"/>
      <c r="AJ95" s="298"/>
      <c r="AK95" s="298"/>
      <c r="AL95" s="298"/>
      <c r="AM95" s="298"/>
      <c r="AN95" s="297">
        <f>SUM(AG95,AT95)</f>
        <v>0</v>
      </c>
      <c r="AO95" s="298"/>
      <c r="AP95" s="298"/>
      <c r="AQ95" s="73" t="s">
        <v>82</v>
      </c>
      <c r="AR95" s="70"/>
      <c r="AS95" s="74">
        <v>0</v>
      </c>
      <c r="AT95" s="75">
        <f>ROUND(SUM(AV95:AW95),2)</f>
        <v>0</v>
      </c>
      <c r="AU95" s="76">
        <f>'SO 01 - Dezinfekce odpadn...'!P129</f>
        <v>57.512686000000002</v>
      </c>
      <c r="AV95" s="75">
        <f>'SO 01 - Dezinfekce odpadn...'!J33</f>
        <v>0</v>
      </c>
      <c r="AW95" s="75">
        <f>'SO 01 - Dezinfekce odpadn...'!J34</f>
        <v>0</v>
      </c>
      <c r="AX95" s="75">
        <f>'SO 01 - Dezinfekce odpadn...'!J35</f>
        <v>0</v>
      </c>
      <c r="AY95" s="75">
        <f>'SO 01 - Dezinfekce odpadn...'!J36</f>
        <v>0</v>
      </c>
      <c r="AZ95" s="75">
        <f>'SO 01 - Dezinfekce odpadn...'!F33</f>
        <v>0</v>
      </c>
      <c r="BA95" s="75">
        <f>'SO 01 - Dezinfekce odpadn...'!F34</f>
        <v>0</v>
      </c>
      <c r="BB95" s="75">
        <f>'SO 01 - Dezinfekce odpadn...'!F35</f>
        <v>0</v>
      </c>
      <c r="BC95" s="75">
        <f>'SO 01 - Dezinfekce odpadn...'!F36</f>
        <v>0</v>
      </c>
      <c r="BD95" s="77">
        <f>'SO 01 - Dezinfekce odpadn...'!F37</f>
        <v>0</v>
      </c>
      <c r="BT95" s="78" t="s">
        <v>83</v>
      </c>
      <c r="BV95" s="78" t="s">
        <v>77</v>
      </c>
      <c r="BW95" s="78" t="s">
        <v>84</v>
      </c>
      <c r="BX95" s="78" t="s">
        <v>4</v>
      </c>
      <c r="CL95" s="78" t="s">
        <v>1</v>
      </c>
      <c r="CM95" s="78" t="s">
        <v>85</v>
      </c>
    </row>
    <row r="96" spans="1:91" s="1" customFormat="1" ht="30" customHeight="1" x14ac:dyDescent="0.2">
      <c r="B96" s="28"/>
      <c r="AR96" s="28"/>
    </row>
    <row r="97" spans="2:44" s="1" customFormat="1" ht="6.95" customHeight="1" x14ac:dyDescent="0.2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 01 - Dezinfekce odpad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9"/>
  <sheetViews>
    <sheetView showGridLines="0" topLeftCell="A282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4" t="s">
        <v>5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6" t="s">
        <v>84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 x14ac:dyDescent="0.2">
      <c r="B4" s="19"/>
      <c r="D4" s="20" t="s">
        <v>86</v>
      </c>
      <c r="L4" s="19"/>
      <c r="M4" s="79" t="s">
        <v>10</v>
      </c>
      <c r="AT4" s="16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5" t="s">
        <v>14</v>
      </c>
      <c r="L6" s="19"/>
    </row>
    <row r="7" spans="2:46" ht="16.5" customHeight="1" x14ac:dyDescent="0.2">
      <c r="B7" s="19"/>
      <c r="E7" s="309" t="str">
        <f>'Rekapitulace stavby'!K6</f>
        <v>Pardubice, Dezifekce odpadních vod v PKN - odpad sever</v>
      </c>
      <c r="F7" s="310"/>
      <c r="G7" s="310"/>
      <c r="H7" s="310"/>
      <c r="L7" s="19"/>
    </row>
    <row r="8" spans="2:46" s="1" customFormat="1" ht="12" customHeight="1" x14ac:dyDescent="0.2">
      <c r="B8" s="28"/>
      <c r="D8" s="25" t="s">
        <v>87</v>
      </c>
      <c r="L8" s="28"/>
    </row>
    <row r="9" spans="2:46" s="1" customFormat="1" ht="16.5" customHeight="1" x14ac:dyDescent="0.2">
      <c r="B9" s="28"/>
      <c r="E9" s="281" t="s">
        <v>88</v>
      </c>
      <c r="F9" s="308"/>
      <c r="G9" s="308"/>
      <c r="H9" s="308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 x14ac:dyDescent="0.2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15. 9. 2022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5" t="s">
        <v>22</v>
      </c>
      <c r="I14" s="25" t="s">
        <v>23</v>
      </c>
      <c r="J14" s="23" t="s">
        <v>24</v>
      </c>
      <c r="L14" s="28"/>
    </row>
    <row r="15" spans="2:46" s="1" customFormat="1" ht="18" customHeight="1" x14ac:dyDescent="0.2">
      <c r="B15" s="28"/>
      <c r="E15" s="23" t="s">
        <v>25</v>
      </c>
      <c r="I15" s="25" t="s">
        <v>26</v>
      </c>
      <c r="J15" s="23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5" t="s">
        <v>27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 x14ac:dyDescent="0.2">
      <c r="B18" s="28"/>
      <c r="E18" s="302" t="str">
        <f>'Rekapitulace stavby'!E14</f>
        <v xml:space="preserve"> </v>
      </c>
      <c r="F18" s="302"/>
      <c r="G18" s="302"/>
      <c r="H18" s="302"/>
      <c r="I18" s="25" t="s">
        <v>26</v>
      </c>
      <c r="J18" s="23" t="str">
        <f>'Rekapitulace stavby'!AN14</f>
        <v/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5" t="s">
        <v>29</v>
      </c>
      <c r="I20" s="25" t="s">
        <v>23</v>
      </c>
      <c r="J20" s="23" t="s">
        <v>30</v>
      </c>
      <c r="L20" s="28"/>
    </row>
    <row r="21" spans="2:12" s="1" customFormat="1" ht="18" customHeight="1" x14ac:dyDescent="0.2">
      <c r="B21" s="28"/>
      <c r="E21" s="23" t="s">
        <v>31</v>
      </c>
      <c r="I21" s="25" t="s">
        <v>26</v>
      </c>
      <c r="J21" s="23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5" t="s">
        <v>33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3" t="str">
        <f>IF('Rekapitulace stavby'!E20="","",'Rekapitulace stavby'!E20)</f>
        <v xml:space="preserve"> </v>
      </c>
      <c r="I24" s="25" t="s">
        <v>26</v>
      </c>
      <c r="J24" s="23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5" t="s">
        <v>34</v>
      </c>
      <c r="L26" s="28"/>
    </row>
    <row r="27" spans="2:12" s="7" customFormat="1" ht="16.5" customHeight="1" x14ac:dyDescent="0.2">
      <c r="B27" s="80"/>
      <c r="E27" s="304" t="s">
        <v>1</v>
      </c>
      <c r="F27" s="304"/>
      <c r="G27" s="304"/>
      <c r="H27" s="304"/>
      <c r="L27" s="80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1" t="s">
        <v>35</v>
      </c>
      <c r="J30" s="61">
        <f>ROUND(J129,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 x14ac:dyDescent="0.2">
      <c r="B33" s="28"/>
      <c r="D33" s="82" t="s">
        <v>39</v>
      </c>
      <c r="E33" s="25" t="s">
        <v>40</v>
      </c>
      <c r="F33" s="83">
        <f>ROUND((SUM(BE129:BE258)),  2)</f>
        <v>0</v>
      </c>
      <c r="I33" s="84">
        <v>0.21</v>
      </c>
      <c r="J33" s="83">
        <f>ROUND(((SUM(BE129:BE258))*I33),  2)</f>
        <v>0</v>
      </c>
      <c r="L33" s="28"/>
    </row>
    <row r="34" spans="2:12" s="1" customFormat="1" ht="14.45" customHeight="1" x14ac:dyDescent="0.2">
      <c r="B34" s="28"/>
      <c r="E34" s="25" t="s">
        <v>41</v>
      </c>
      <c r="F34" s="83">
        <f>ROUND((SUM(BF129:BF258)),  2)</f>
        <v>0</v>
      </c>
      <c r="I34" s="84">
        <v>0.15</v>
      </c>
      <c r="J34" s="83">
        <f>ROUND(((SUM(BF129:BF258))*I34),  2)</f>
        <v>0</v>
      </c>
      <c r="L34" s="28"/>
    </row>
    <row r="35" spans="2:12" s="1" customFormat="1" ht="14.45" hidden="1" customHeight="1" x14ac:dyDescent="0.2">
      <c r="B35" s="28"/>
      <c r="E35" s="25" t="s">
        <v>42</v>
      </c>
      <c r="F35" s="83">
        <f>ROUND((SUM(BG129:BG258)),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 x14ac:dyDescent="0.2">
      <c r="B36" s="28"/>
      <c r="E36" s="25" t="s">
        <v>43</v>
      </c>
      <c r="F36" s="83">
        <f>ROUND((SUM(BH129:BH258)),  2)</f>
        <v>0</v>
      </c>
      <c r="I36" s="84">
        <v>0.15</v>
      </c>
      <c r="J36" s="83">
        <f>0</f>
        <v>0</v>
      </c>
      <c r="L36" s="28"/>
    </row>
    <row r="37" spans="2:12" s="1" customFormat="1" ht="14.45" hidden="1" customHeight="1" x14ac:dyDescent="0.2">
      <c r="B37" s="28"/>
      <c r="E37" s="25" t="s">
        <v>44</v>
      </c>
      <c r="F37" s="83">
        <f>ROUND((SUM(BI129:BI258)),  2)</f>
        <v>0</v>
      </c>
      <c r="I37" s="84">
        <v>0</v>
      </c>
      <c r="J37" s="83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5"/>
      <c r="D39" s="86" t="s">
        <v>45</v>
      </c>
      <c r="E39" s="52"/>
      <c r="F39" s="52"/>
      <c r="G39" s="87" t="s">
        <v>46</v>
      </c>
      <c r="H39" s="88" t="s">
        <v>47</v>
      </c>
      <c r="I39" s="52"/>
      <c r="J39" s="89">
        <f>SUM(J30:J37)</f>
        <v>0</v>
      </c>
      <c r="K39" s="90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8"/>
      <c r="D61" s="39" t="s">
        <v>50</v>
      </c>
      <c r="E61" s="30"/>
      <c r="F61" s="91" t="s">
        <v>51</v>
      </c>
      <c r="G61" s="39" t="s">
        <v>50</v>
      </c>
      <c r="H61" s="30"/>
      <c r="I61" s="30"/>
      <c r="J61" s="92" t="s">
        <v>51</v>
      </c>
      <c r="K61" s="30"/>
      <c r="L61" s="28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8"/>
      <c r="D76" s="39" t="s">
        <v>50</v>
      </c>
      <c r="E76" s="30"/>
      <c r="F76" s="91" t="s">
        <v>51</v>
      </c>
      <c r="G76" s="39" t="s">
        <v>50</v>
      </c>
      <c r="H76" s="30"/>
      <c r="I76" s="30"/>
      <c r="J76" s="92" t="s">
        <v>51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20" t="s">
        <v>89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5" t="s">
        <v>14</v>
      </c>
      <c r="L84" s="28"/>
    </row>
    <row r="85" spans="2:47" s="1" customFormat="1" ht="16.5" customHeight="1" x14ac:dyDescent="0.2">
      <c r="B85" s="28"/>
      <c r="E85" s="309" t="str">
        <f>E7</f>
        <v>Pardubice, Dezifekce odpadních vod v PKN - odpad sever</v>
      </c>
      <c r="F85" s="310"/>
      <c r="G85" s="310"/>
      <c r="H85" s="310"/>
      <c r="L85" s="28"/>
    </row>
    <row r="86" spans="2:47" s="1" customFormat="1" ht="12" customHeight="1" x14ac:dyDescent="0.2">
      <c r="B86" s="28"/>
      <c r="C86" s="25" t="s">
        <v>87</v>
      </c>
      <c r="L86" s="28"/>
    </row>
    <row r="87" spans="2:47" s="1" customFormat="1" ht="16.5" customHeight="1" x14ac:dyDescent="0.2">
      <c r="B87" s="28"/>
      <c r="E87" s="281" t="str">
        <f>E9</f>
        <v>SO 01 - Dezinfekce odpadních vod v PKN - odpad sever - demontáže a stavební úpravy</v>
      </c>
      <c r="F87" s="308"/>
      <c r="G87" s="308"/>
      <c r="H87" s="308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5" t="s">
        <v>18</v>
      </c>
      <c r="F89" s="23" t="str">
        <f>F12</f>
        <v>Pardubice</v>
      </c>
      <c r="I89" s="25" t="s">
        <v>20</v>
      </c>
      <c r="J89" s="48" t="str">
        <f>IF(J12="","",J12)</f>
        <v>15. 9. 2022</v>
      </c>
      <c r="L89" s="28"/>
    </row>
    <row r="90" spans="2:47" s="1" customFormat="1" ht="6.95" customHeight="1" x14ac:dyDescent="0.2">
      <c r="B90" s="28"/>
      <c r="L90" s="28"/>
    </row>
    <row r="91" spans="2:47" s="1" customFormat="1" ht="40.15" customHeight="1" x14ac:dyDescent="0.2">
      <c r="B91" s="28"/>
      <c r="C91" s="25" t="s">
        <v>22</v>
      </c>
      <c r="F91" s="23" t="str">
        <f>E15</f>
        <v>Nemocnice Pardubického kraje, a.s.</v>
      </c>
      <c r="I91" s="25" t="s">
        <v>29</v>
      </c>
      <c r="J91" s="26" t="str">
        <f>E21</f>
        <v>Vodní zdroje Ekomonitor spol. s r.o.</v>
      </c>
      <c r="L91" s="28"/>
    </row>
    <row r="92" spans="2:47" s="1" customFormat="1" ht="15.2" customHeight="1" x14ac:dyDescent="0.2">
      <c r="B92" s="28"/>
      <c r="C92" s="25" t="s">
        <v>27</v>
      </c>
      <c r="F92" s="23" t="str">
        <f>IF(E18="","",E18)</f>
        <v xml:space="preserve"> </v>
      </c>
      <c r="I92" s="25" t="s">
        <v>33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3" t="s">
        <v>90</v>
      </c>
      <c r="D94" s="85"/>
      <c r="E94" s="85"/>
      <c r="F94" s="85"/>
      <c r="G94" s="85"/>
      <c r="H94" s="85"/>
      <c r="I94" s="85"/>
      <c r="J94" s="94" t="s">
        <v>91</v>
      </c>
      <c r="K94" s="85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5" t="s">
        <v>92</v>
      </c>
      <c r="J96" s="61">
        <f>J129</f>
        <v>0</v>
      </c>
      <c r="L96" s="28"/>
      <c r="AU96" s="16" t="s">
        <v>93</v>
      </c>
    </row>
    <row r="97" spans="2:12" s="8" customFormat="1" ht="24.95" customHeight="1" x14ac:dyDescent="0.2">
      <c r="B97" s="96"/>
      <c r="D97" s="97" t="s">
        <v>94</v>
      </c>
      <c r="E97" s="98"/>
      <c r="F97" s="98"/>
      <c r="G97" s="98"/>
      <c r="H97" s="98"/>
      <c r="I97" s="98"/>
      <c r="J97" s="99">
        <f>J130</f>
        <v>0</v>
      </c>
      <c r="L97" s="96"/>
    </row>
    <row r="98" spans="2:12" s="9" customFormat="1" ht="19.899999999999999" customHeight="1" x14ac:dyDescent="0.2">
      <c r="B98" s="100"/>
      <c r="D98" s="101" t="s">
        <v>95</v>
      </c>
      <c r="E98" s="102"/>
      <c r="F98" s="102"/>
      <c r="G98" s="102"/>
      <c r="H98" s="102"/>
      <c r="I98" s="102"/>
      <c r="J98" s="103">
        <f>J131</f>
        <v>0</v>
      </c>
      <c r="L98" s="100"/>
    </row>
    <row r="99" spans="2:12" s="9" customFormat="1" ht="19.899999999999999" customHeight="1" x14ac:dyDescent="0.2">
      <c r="B99" s="100"/>
      <c r="D99" s="101" t="s">
        <v>96</v>
      </c>
      <c r="E99" s="102"/>
      <c r="F99" s="102"/>
      <c r="G99" s="102"/>
      <c r="H99" s="102"/>
      <c r="I99" s="102"/>
      <c r="J99" s="103">
        <f>J135</f>
        <v>0</v>
      </c>
      <c r="L99" s="100"/>
    </row>
    <row r="100" spans="2:12" s="9" customFormat="1" ht="19.899999999999999" customHeight="1" x14ac:dyDescent="0.2">
      <c r="B100" s="100"/>
      <c r="D100" s="101" t="s">
        <v>97</v>
      </c>
      <c r="E100" s="102"/>
      <c r="F100" s="102"/>
      <c r="G100" s="102"/>
      <c r="H100" s="102"/>
      <c r="I100" s="102"/>
      <c r="J100" s="103">
        <f>J142</f>
        <v>0</v>
      </c>
      <c r="L100" s="100"/>
    </row>
    <row r="101" spans="2:12" s="9" customFormat="1" ht="19.899999999999999" customHeight="1" x14ac:dyDescent="0.2">
      <c r="B101" s="100"/>
      <c r="D101" s="101" t="s">
        <v>98</v>
      </c>
      <c r="E101" s="102"/>
      <c r="F101" s="102"/>
      <c r="G101" s="102"/>
      <c r="H101" s="102"/>
      <c r="I101" s="102"/>
      <c r="J101" s="103">
        <f>J175</f>
        <v>0</v>
      </c>
      <c r="L101" s="100"/>
    </row>
    <row r="102" spans="2:12" s="9" customFormat="1" ht="19.899999999999999" customHeight="1" x14ac:dyDescent="0.2">
      <c r="B102" s="100"/>
      <c r="D102" s="101" t="s">
        <v>99</v>
      </c>
      <c r="E102" s="102"/>
      <c r="F102" s="102"/>
      <c r="G102" s="102"/>
      <c r="H102" s="102"/>
      <c r="I102" s="102"/>
      <c r="J102" s="103">
        <f>J181</f>
        <v>0</v>
      </c>
      <c r="L102" s="100"/>
    </row>
    <row r="103" spans="2:12" s="8" customFormat="1" ht="24.95" customHeight="1" x14ac:dyDescent="0.2">
      <c r="B103" s="96"/>
      <c r="D103" s="97" t="s">
        <v>100</v>
      </c>
      <c r="E103" s="98"/>
      <c r="F103" s="98"/>
      <c r="G103" s="98"/>
      <c r="H103" s="98"/>
      <c r="I103" s="98"/>
      <c r="J103" s="99">
        <f>J184</f>
        <v>0</v>
      </c>
      <c r="L103" s="96"/>
    </row>
    <row r="104" spans="2:12" s="9" customFormat="1" ht="19.899999999999999" customHeight="1" x14ac:dyDescent="0.2">
      <c r="B104" s="100"/>
      <c r="D104" s="101" t="s">
        <v>101</v>
      </c>
      <c r="E104" s="102"/>
      <c r="F104" s="102"/>
      <c r="G104" s="102"/>
      <c r="H104" s="102"/>
      <c r="I104" s="102"/>
      <c r="J104" s="103">
        <f>J185</f>
        <v>0</v>
      </c>
      <c r="L104" s="100"/>
    </row>
    <row r="105" spans="2:12" s="9" customFormat="1" ht="19.899999999999999" customHeight="1" x14ac:dyDescent="0.2">
      <c r="B105" s="100"/>
      <c r="D105" s="101" t="s">
        <v>102</v>
      </c>
      <c r="E105" s="102"/>
      <c r="F105" s="102"/>
      <c r="G105" s="102"/>
      <c r="H105" s="102"/>
      <c r="I105" s="102"/>
      <c r="J105" s="103">
        <f>J199</f>
        <v>0</v>
      </c>
      <c r="L105" s="100"/>
    </row>
    <row r="106" spans="2:12" s="8" customFormat="1" ht="24.95" customHeight="1" x14ac:dyDescent="0.2">
      <c r="B106" s="96"/>
      <c r="D106" s="97" t="s">
        <v>103</v>
      </c>
      <c r="E106" s="98"/>
      <c r="F106" s="98"/>
      <c r="G106" s="98"/>
      <c r="H106" s="98"/>
      <c r="I106" s="98"/>
      <c r="J106" s="99">
        <f>J205</f>
        <v>0</v>
      </c>
      <c r="L106" s="96"/>
    </row>
    <row r="107" spans="2:12" s="9" customFormat="1" ht="19.899999999999999" customHeight="1" x14ac:dyDescent="0.2">
      <c r="B107" s="100"/>
      <c r="D107" s="101" t="s">
        <v>104</v>
      </c>
      <c r="E107" s="102"/>
      <c r="F107" s="102"/>
      <c r="G107" s="102"/>
      <c r="H107" s="102"/>
      <c r="I107" s="102"/>
      <c r="J107" s="103">
        <f>J206</f>
        <v>0</v>
      </c>
      <c r="L107" s="100"/>
    </row>
    <row r="108" spans="2:12" s="9" customFormat="1" ht="19.899999999999999" customHeight="1" x14ac:dyDescent="0.2">
      <c r="B108" s="100"/>
      <c r="D108" s="101" t="s">
        <v>105</v>
      </c>
      <c r="E108" s="102"/>
      <c r="F108" s="102"/>
      <c r="G108" s="102"/>
      <c r="H108" s="102"/>
      <c r="I108" s="102"/>
      <c r="J108" s="103">
        <f>J210</f>
        <v>0</v>
      </c>
      <c r="L108" s="100"/>
    </row>
    <row r="109" spans="2:12" s="8" customFormat="1" ht="24.95" customHeight="1" x14ac:dyDescent="0.2">
      <c r="B109" s="96"/>
      <c r="D109" s="97" t="s">
        <v>106</v>
      </c>
      <c r="E109" s="98"/>
      <c r="F109" s="98"/>
      <c r="G109" s="98"/>
      <c r="H109" s="98"/>
      <c r="I109" s="98"/>
      <c r="J109" s="99">
        <f>J252</f>
        <v>0</v>
      </c>
      <c r="L109" s="96"/>
    </row>
    <row r="110" spans="2:12" s="1" customFormat="1" ht="21.75" customHeight="1" x14ac:dyDescent="0.2">
      <c r="B110" s="28"/>
      <c r="L110" s="28"/>
    </row>
    <row r="111" spans="2:12" s="1" customFormat="1" ht="6.95" customHeight="1" x14ac:dyDescent="0.2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5" spans="2:20" s="1" customFormat="1" ht="6.95" customHeight="1" x14ac:dyDescent="0.2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20" s="1" customFormat="1" ht="24.95" customHeight="1" x14ac:dyDescent="0.2">
      <c r="B116" s="28"/>
      <c r="C116" s="20" t="s">
        <v>107</v>
      </c>
      <c r="L116" s="28"/>
    </row>
    <row r="117" spans="2:20" s="1" customFormat="1" ht="6.95" customHeight="1" x14ac:dyDescent="0.2">
      <c r="B117" s="28"/>
      <c r="L117" s="28"/>
    </row>
    <row r="118" spans="2:20" s="1" customFormat="1" ht="12" customHeight="1" x14ac:dyDescent="0.2">
      <c r="B118" s="28"/>
      <c r="C118" s="25" t="s">
        <v>14</v>
      </c>
      <c r="L118" s="28"/>
    </row>
    <row r="119" spans="2:20" s="1" customFormat="1" ht="16.5" customHeight="1" x14ac:dyDescent="0.2">
      <c r="B119" s="28"/>
      <c r="E119" s="309" t="str">
        <f>E7</f>
        <v>Pardubice, Dezifekce odpadních vod v PKN - odpad sever</v>
      </c>
      <c r="F119" s="310"/>
      <c r="G119" s="310"/>
      <c r="H119" s="310"/>
      <c r="L119" s="28"/>
    </row>
    <row r="120" spans="2:20" s="1" customFormat="1" ht="12" customHeight="1" x14ac:dyDescent="0.2">
      <c r="B120" s="28"/>
      <c r="C120" s="25" t="s">
        <v>87</v>
      </c>
      <c r="L120" s="28"/>
    </row>
    <row r="121" spans="2:20" s="1" customFormat="1" ht="16.5" customHeight="1" x14ac:dyDescent="0.2">
      <c r="B121" s="28"/>
      <c r="E121" s="281" t="str">
        <f>E9</f>
        <v>SO 01 - Dezinfekce odpadních vod v PKN - odpad sever - demontáže a stavební úpravy</v>
      </c>
      <c r="F121" s="308"/>
      <c r="G121" s="308"/>
      <c r="H121" s="308"/>
      <c r="L121" s="28"/>
    </row>
    <row r="122" spans="2:20" s="1" customFormat="1" ht="6.95" customHeight="1" x14ac:dyDescent="0.2">
      <c r="B122" s="28"/>
      <c r="L122" s="28"/>
    </row>
    <row r="123" spans="2:20" s="1" customFormat="1" ht="12" customHeight="1" x14ac:dyDescent="0.2">
      <c r="B123" s="28"/>
      <c r="C123" s="25" t="s">
        <v>18</v>
      </c>
      <c r="F123" s="23" t="str">
        <f>F12</f>
        <v>Pardubice</v>
      </c>
      <c r="I123" s="25" t="s">
        <v>20</v>
      </c>
      <c r="J123" s="48" t="str">
        <f>IF(J12="","",J12)</f>
        <v>15. 9. 2022</v>
      </c>
      <c r="L123" s="28"/>
    </row>
    <row r="124" spans="2:20" s="1" customFormat="1" ht="6.95" customHeight="1" x14ac:dyDescent="0.2">
      <c r="B124" s="28"/>
      <c r="L124" s="28"/>
    </row>
    <row r="125" spans="2:20" s="1" customFormat="1" ht="40.15" customHeight="1" x14ac:dyDescent="0.2">
      <c r="B125" s="28"/>
      <c r="C125" s="25" t="s">
        <v>22</v>
      </c>
      <c r="F125" s="23" t="str">
        <f>E15</f>
        <v>Nemocnice Pardubického kraje, a.s.</v>
      </c>
      <c r="I125" s="25" t="s">
        <v>29</v>
      </c>
      <c r="J125" s="26" t="str">
        <f>E21</f>
        <v>Vodní zdroje Ekomonitor spol. s r.o.</v>
      </c>
      <c r="L125" s="28"/>
    </row>
    <row r="126" spans="2:20" s="1" customFormat="1" ht="15.2" customHeight="1" x14ac:dyDescent="0.2">
      <c r="B126" s="28"/>
      <c r="C126" s="25" t="s">
        <v>27</v>
      </c>
      <c r="F126" s="23" t="str">
        <f>IF(E18="","",E18)</f>
        <v xml:space="preserve"> </v>
      </c>
      <c r="I126" s="25" t="s">
        <v>33</v>
      </c>
      <c r="J126" s="26" t="str">
        <f>E24</f>
        <v xml:space="preserve"> </v>
      </c>
      <c r="L126" s="28"/>
    </row>
    <row r="127" spans="2:20" s="1" customFormat="1" ht="10.35" customHeight="1" x14ac:dyDescent="0.2">
      <c r="B127" s="28"/>
      <c r="L127" s="28"/>
    </row>
    <row r="128" spans="2:20" s="10" customFormat="1" ht="29.25" customHeight="1" x14ac:dyDescent="0.2">
      <c r="B128" s="104"/>
      <c r="C128" s="105" t="s">
        <v>108</v>
      </c>
      <c r="D128" s="106" t="s">
        <v>60</v>
      </c>
      <c r="E128" s="106" t="s">
        <v>56</v>
      </c>
      <c r="F128" s="106" t="s">
        <v>57</v>
      </c>
      <c r="G128" s="106" t="s">
        <v>109</v>
      </c>
      <c r="H128" s="106" t="s">
        <v>110</v>
      </c>
      <c r="I128" s="106" t="s">
        <v>111</v>
      </c>
      <c r="J128" s="107" t="s">
        <v>91</v>
      </c>
      <c r="K128" s="108" t="s">
        <v>112</v>
      </c>
      <c r="L128" s="104"/>
      <c r="M128" s="54" t="s">
        <v>1</v>
      </c>
      <c r="N128" s="55" t="s">
        <v>39</v>
      </c>
      <c r="O128" s="55" t="s">
        <v>113</v>
      </c>
      <c r="P128" s="55" t="s">
        <v>114</v>
      </c>
      <c r="Q128" s="55" t="s">
        <v>115</v>
      </c>
      <c r="R128" s="55" t="s">
        <v>116</v>
      </c>
      <c r="S128" s="55" t="s">
        <v>117</v>
      </c>
      <c r="T128" s="56" t="s">
        <v>118</v>
      </c>
    </row>
    <row r="129" spans="2:65" s="1" customFormat="1" ht="22.9" customHeight="1" x14ac:dyDescent="0.25">
      <c r="B129" s="28"/>
      <c r="C129" s="59" t="s">
        <v>119</v>
      </c>
      <c r="J129" s="109">
        <f>BK129</f>
        <v>0</v>
      </c>
      <c r="L129" s="28"/>
      <c r="M129" s="57"/>
      <c r="N129" s="49"/>
      <c r="O129" s="49"/>
      <c r="P129" s="110">
        <f>P130+P184+P205+P252</f>
        <v>57.512686000000002</v>
      </c>
      <c r="Q129" s="49"/>
      <c r="R129" s="110">
        <f>R130+R184+R205+R252</f>
        <v>1.16916</v>
      </c>
      <c r="S129" s="49"/>
      <c r="T129" s="111">
        <f>T130+T184+T205+T252</f>
        <v>7.1899999999999992E-2</v>
      </c>
      <c r="AT129" s="16" t="s">
        <v>74</v>
      </c>
      <c r="AU129" s="16" t="s">
        <v>93</v>
      </c>
      <c r="BK129" s="112">
        <f>BK130+BK184+BK205+BK252</f>
        <v>0</v>
      </c>
    </row>
    <row r="130" spans="2:65" s="11" customFormat="1" ht="25.9" customHeight="1" x14ac:dyDescent="0.2">
      <c r="B130" s="113"/>
      <c r="D130" s="114" t="s">
        <v>74</v>
      </c>
      <c r="E130" s="115" t="s">
        <v>120</v>
      </c>
      <c r="F130" s="115" t="s">
        <v>121</v>
      </c>
      <c r="J130" s="116">
        <f>BK130</f>
        <v>0</v>
      </c>
      <c r="L130" s="113"/>
      <c r="M130" s="117"/>
      <c r="P130" s="118">
        <f>P131+P135+P142+P175+P181</f>
        <v>38.721685999999998</v>
      </c>
      <c r="R130" s="118">
        <f>R131+R135+R142+R175+R181</f>
        <v>1.09666</v>
      </c>
      <c r="T130" s="119">
        <f>T131+T135+T142+T175+T181</f>
        <v>7.1899999999999992E-2</v>
      </c>
      <c r="AR130" s="114" t="s">
        <v>83</v>
      </c>
      <c r="AT130" s="120" t="s">
        <v>74</v>
      </c>
      <c r="AU130" s="120" t="s">
        <v>75</v>
      </c>
      <c r="AY130" s="114" t="s">
        <v>122</v>
      </c>
      <c r="BK130" s="121">
        <f>BK131+BK135+BK142+BK175+BK181</f>
        <v>0</v>
      </c>
    </row>
    <row r="131" spans="2:65" s="11" customFormat="1" ht="22.9" customHeight="1" x14ac:dyDescent="0.2">
      <c r="B131" s="113"/>
      <c r="D131" s="114" t="s">
        <v>74</v>
      </c>
      <c r="E131" s="122" t="s">
        <v>123</v>
      </c>
      <c r="F131" s="122" t="s">
        <v>124</v>
      </c>
      <c r="J131" s="123">
        <f>BK131</f>
        <v>0</v>
      </c>
      <c r="L131" s="113"/>
      <c r="M131" s="117"/>
      <c r="P131" s="118">
        <f>SUM(P132:P134)</f>
        <v>7.7549999999999999</v>
      </c>
      <c r="R131" s="118">
        <f>SUM(R132:R134)</f>
        <v>0.30326999999999998</v>
      </c>
      <c r="T131" s="119">
        <f>SUM(T132:T134)</f>
        <v>0</v>
      </c>
      <c r="AR131" s="114" t="s">
        <v>83</v>
      </c>
      <c r="AT131" s="120" t="s">
        <v>74</v>
      </c>
      <c r="AU131" s="120" t="s">
        <v>83</v>
      </c>
      <c r="AY131" s="114" t="s">
        <v>122</v>
      </c>
      <c r="BK131" s="121">
        <f>SUM(BK132:BK134)</f>
        <v>0</v>
      </c>
    </row>
    <row r="132" spans="2:65" s="1" customFormat="1" ht="24.2" customHeight="1" x14ac:dyDescent="0.2">
      <c r="B132" s="124"/>
      <c r="C132" s="125" t="s">
        <v>83</v>
      </c>
      <c r="D132" s="125" t="s">
        <v>125</v>
      </c>
      <c r="E132" s="126" t="s">
        <v>126</v>
      </c>
      <c r="F132" s="127" t="s">
        <v>127</v>
      </c>
      <c r="G132" s="128" t="s">
        <v>128</v>
      </c>
      <c r="H132" s="129">
        <v>16.5</v>
      </c>
      <c r="I132" s="130"/>
      <c r="J132" s="130">
        <f>ROUND(I132*H132,2)</f>
        <v>0</v>
      </c>
      <c r="K132" s="131"/>
      <c r="L132" s="28"/>
      <c r="M132" s="132" t="s">
        <v>1</v>
      </c>
      <c r="N132" s="133" t="s">
        <v>40</v>
      </c>
      <c r="O132" s="134">
        <v>0.47</v>
      </c>
      <c r="P132" s="134">
        <f>O132*H132</f>
        <v>7.7549999999999999</v>
      </c>
      <c r="Q132" s="134">
        <v>1.8380000000000001E-2</v>
      </c>
      <c r="R132" s="134">
        <f>Q132*H132</f>
        <v>0.30326999999999998</v>
      </c>
      <c r="S132" s="134">
        <v>0</v>
      </c>
      <c r="T132" s="135">
        <f>S132*H132</f>
        <v>0</v>
      </c>
      <c r="AR132" s="136" t="s">
        <v>129</v>
      </c>
      <c r="AT132" s="136" t="s">
        <v>125</v>
      </c>
      <c r="AU132" s="136" t="s">
        <v>85</v>
      </c>
      <c r="AY132" s="16" t="s">
        <v>122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6" t="s">
        <v>83</v>
      </c>
      <c r="BK132" s="137">
        <f>ROUND(I132*H132,2)</f>
        <v>0</v>
      </c>
      <c r="BL132" s="16" t="s">
        <v>129</v>
      </c>
      <c r="BM132" s="136" t="s">
        <v>130</v>
      </c>
    </row>
    <row r="133" spans="2:65" s="12" customFormat="1" x14ac:dyDescent="0.2">
      <c r="B133" s="138"/>
      <c r="D133" s="139" t="s">
        <v>131</v>
      </c>
      <c r="E133" s="140" t="s">
        <v>1</v>
      </c>
      <c r="F133" s="141" t="s">
        <v>132</v>
      </c>
      <c r="H133" s="140" t="s">
        <v>1</v>
      </c>
      <c r="L133" s="138"/>
      <c r="M133" s="142"/>
      <c r="T133" s="143"/>
      <c r="AT133" s="140" t="s">
        <v>131</v>
      </c>
      <c r="AU133" s="140" t="s">
        <v>85</v>
      </c>
      <c r="AV133" s="12" t="s">
        <v>83</v>
      </c>
      <c r="AW133" s="12" t="s">
        <v>32</v>
      </c>
      <c r="AX133" s="12" t="s">
        <v>75</v>
      </c>
      <c r="AY133" s="140" t="s">
        <v>122</v>
      </c>
    </row>
    <row r="134" spans="2:65" s="13" customFormat="1" x14ac:dyDescent="0.2">
      <c r="B134" s="144"/>
      <c r="D134" s="139" t="s">
        <v>131</v>
      </c>
      <c r="E134" s="145" t="s">
        <v>1</v>
      </c>
      <c r="F134" s="146" t="s">
        <v>133</v>
      </c>
      <c r="H134" s="147">
        <v>16.5</v>
      </c>
      <c r="L134" s="144"/>
      <c r="M134" s="148"/>
      <c r="T134" s="149"/>
      <c r="AT134" s="145" t="s">
        <v>131</v>
      </c>
      <c r="AU134" s="145" t="s">
        <v>85</v>
      </c>
      <c r="AV134" s="13" t="s">
        <v>85</v>
      </c>
      <c r="AW134" s="13" t="s">
        <v>32</v>
      </c>
      <c r="AX134" s="13" t="s">
        <v>83</v>
      </c>
      <c r="AY134" s="145" t="s">
        <v>122</v>
      </c>
    </row>
    <row r="135" spans="2:65" s="11" customFormat="1" ht="22.9" customHeight="1" x14ac:dyDescent="0.2">
      <c r="B135" s="113"/>
      <c r="D135" s="114" t="s">
        <v>74</v>
      </c>
      <c r="E135" s="122" t="s">
        <v>134</v>
      </c>
      <c r="F135" s="122" t="s">
        <v>135</v>
      </c>
      <c r="J135" s="123">
        <f>BK135</f>
        <v>0</v>
      </c>
      <c r="L135" s="113"/>
      <c r="M135" s="117"/>
      <c r="P135" s="118">
        <f>SUM(P136:P141)</f>
        <v>3.9420000000000002</v>
      </c>
      <c r="R135" s="118">
        <f>SUM(R136:R141)</f>
        <v>0.72402000000000011</v>
      </c>
      <c r="T135" s="119">
        <f>SUM(T136:T141)</f>
        <v>0</v>
      </c>
      <c r="AR135" s="114" t="s">
        <v>83</v>
      </c>
      <c r="AT135" s="120" t="s">
        <v>74</v>
      </c>
      <c r="AU135" s="120" t="s">
        <v>83</v>
      </c>
      <c r="AY135" s="114" t="s">
        <v>122</v>
      </c>
      <c r="BK135" s="121">
        <f>SUM(BK136:BK141)</f>
        <v>0</v>
      </c>
    </row>
    <row r="136" spans="2:65" s="1" customFormat="1" ht="16.5" customHeight="1" x14ac:dyDescent="0.2">
      <c r="B136" s="124"/>
      <c r="C136" s="125" t="s">
        <v>85</v>
      </c>
      <c r="D136" s="125" t="s">
        <v>125</v>
      </c>
      <c r="E136" s="126" t="s">
        <v>136</v>
      </c>
      <c r="F136" s="127" t="s">
        <v>137</v>
      </c>
      <c r="G136" s="128" t="s">
        <v>138</v>
      </c>
      <c r="H136" s="129">
        <v>3</v>
      </c>
      <c r="I136" s="130"/>
      <c r="J136" s="130">
        <f>ROUND(I136*H136,2)</f>
        <v>0</v>
      </c>
      <c r="K136" s="131"/>
      <c r="L136" s="28"/>
      <c r="M136" s="132" t="s">
        <v>1</v>
      </c>
      <c r="N136" s="133" t="s">
        <v>40</v>
      </c>
      <c r="O136" s="134">
        <v>1.3140000000000001</v>
      </c>
      <c r="P136" s="134">
        <f>O136*H136</f>
        <v>3.9420000000000002</v>
      </c>
      <c r="Q136" s="134">
        <v>0.21734000000000001</v>
      </c>
      <c r="R136" s="134">
        <f>Q136*H136</f>
        <v>0.65202000000000004</v>
      </c>
      <c r="S136" s="134">
        <v>0</v>
      </c>
      <c r="T136" s="135">
        <f>S136*H136</f>
        <v>0</v>
      </c>
      <c r="AR136" s="136" t="s">
        <v>129</v>
      </c>
      <c r="AT136" s="136" t="s">
        <v>125</v>
      </c>
      <c r="AU136" s="136" t="s">
        <v>85</v>
      </c>
      <c r="AY136" s="16" t="s">
        <v>122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6" t="s">
        <v>83</v>
      </c>
      <c r="BK136" s="137">
        <f>ROUND(I136*H136,2)</f>
        <v>0</v>
      </c>
      <c r="BL136" s="16" t="s">
        <v>129</v>
      </c>
      <c r="BM136" s="136" t="s">
        <v>139</v>
      </c>
    </row>
    <row r="137" spans="2:65" s="12" customFormat="1" x14ac:dyDescent="0.2">
      <c r="B137" s="138"/>
      <c r="D137" s="139" t="s">
        <v>131</v>
      </c>
      <c r="E137" s="140" t="s">
        <v>1</v>
      </c>
      <c r="F137" s="141" t="s">
        <v>140</v>
      </c>
      <c r="H137" s="140" t="s">
        <v>1</v>
      </c>
      <c r="L137" s="138"/>
      <c r="M137" s="142"/>
      <c r="T137" s="143"/>
      <c r="AT137" s="140" t="s">
        <v>131</v>
      </c>
      <c r="AU137" s="140" t="s">
        <v>85</v>
      </c>
      <c r="AV137" s="12" t="s">
        <v>83</v>
      </c>
      <c r="AW137" s="12" t="s">
        <v>32</v>
      </c>
      <c r="AX137" s="12" t="s">
        <v>75</v>
      </c>
      <c r="AY137" s="140" t="s">
        <v>122</v>
      </c>
    </row>
    <row r="138" spans="2:65" s="13" customFormat="1" x14ac:dyDescent="0.2">
      <c r="B138" s="144"/>
      <c r="D138" s="139" t="s">
        <v>131</v>
      </c>
      <c r="E138" s="145" t="s">
        <v>1</v>
      </c>
      <c r="F138" s="146" t="s">
        <v>141</v>
      </c>
      <c r="H138" s="147">
        <v>3</v>
      </c>
      <c r="L138" s="144"/>
      <c r="M138" s="148"/>
      <c r="T138" s="149"/>
      <c r="AT138" s="145" t="s">
        <v>131</v>
      </c>
      <c r="AU138" s="145" t="s">
        <v>85</v>
      </c>
      <c r="AV138" s="13" t="s">
        <v>85</v>
      </c>
      <c r="AW138" s="13" t="s">
        <v>32</v>
      </c>
      <c r="AX138" s="13" t="s">
        <v>83</v>
      </c>
      <c r="AY138" s="145" t="s">
        <v>122</v>
      </c>
    </row>
    <row r="139" spans="2:65" s="1" customFormat="1" ht="16.5" customHeight="1" x14ac:dyDescent="0.2">
      <c r="B139" s="124"/>
      <c r="C139" s="150" t="s">
        <v>141</v>
      </c>
      <c r="D139" s="150" t="s">
        <v>142</v>
      </c>
      <c r="E139" s="151" t="s">
        <v>143</v>
      </c>
      <c r="F139" s="152" t="s">
        <v>144</v>
      </c>
      <c r="G139" s="153" t="s">
        <v>138</v>
      </c>
      <c r="H139" s="154">
        <v>3</v>
      </c>
      <c r="I139" s="155"/>
      <c r="J139" s="155">
        <f>ROUND(I139*H139,2)</f>
        <v>0</v>
      </c>
      <c r="K139" s="156"/>
      <c r="L139" s="157"/>
      <c r="M139" s="158" t="s">
        <v>1</v>
      </c>
      <c r="N139" s="159" t="s">
        <v>40</v>
      </c>
      <c r="O139" s="134">
        <v>0</v>
      </c>
      <c r="P139" s="134">
        <f>O139*H139</f>
        <v>0</v>
      </c>
      <c r="Q139" s="134">
        <v>2.4E-2</v>
      </c>
      <c r="R139" s="134">
        <f>Q139*H139</f>
        <v>7.2000000000000008E-2</v>
      </c>
      <c r="S139" s="134">
        <v>0</v>
      </c>
      <c r="T139" s="135">
        <f>S139*H139</f>
        <v>0</v>
      </c>
      <c r="AR139" s="136" t="s">
        <v>134</v>
      </c>
      <c r="AT139" s="136" t="s">
        <v>142</v>
      </c>
      <c r="AU139" s="136" t="s">
        <v>85</v>
      </c>
      <c r="AY139" s="16" t="s">
        <v>122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6" t="s">
        <v>83</v>
      </c>
      <c r="BK139" s="137">
        <f>ROUND(I139*H139,2)</f>
        <v>0</v>
      </c>
      <c r="BL139" s="16" t="s">
        <v>129</v>
      </c>
      <c r="BM139" s="136" t="s">
        <v>145</v>
      </c>
    </row>
    <row r="140" spans="2:65" s="12" customFormat="1" x14ac:dyDescent="0.2">
      <c r="B140" s="138"/>
      <c r="D140" s="139" t="s">
        <v>131</v>
      </c>
      <c r="E140" s="140" t="s">
        <v>1</v>
      </c>
      <c r="F140" s="141" t="s">
        <v>146</v>
      </c>
      <c r="H140" s="140" t="s">
        <v>1</v>
      </c>
      <c r="L140" s="138"/>
      <c r="M140" s="142"/>
      <c r="T140" s="143"/>
      <c r="AT140" s="140" t="s">
        <v>131</v>
      </c>
      <c r="AU140" s="140" t="s">
        <v>85</v>
      </c>
      <c r="AV140" s="12" t="s">
        <v>83</v>
      </c>
      <c r="AW140" s="12" t="s">
        <v>32</v>
      </c>
      <c r="AX140" s="12" t="s">
        <v>75</v>
      </c>
      <c r="AY140" s="140" t="s">
        <v>122</v>
      </c>
    </row>
    <row r="141" spans="2:65" s="13" customFormat="1" x14ac:dyDescent="0.2">
      <c r="B141" s="144"/>
      <c r="D141" s="139" t="s">
        <v>131</v>
      </c>
      <c r="E141" s="145" t="s">
        <v>1</v>
      </c>
      <c r="F141" s="146" t="s">
        <v>141</v>
      </c>
      <c r="H141" s="147">
        <v>3</v>
      </c>
      <c r="L141" s="144"/>
      <c r="M141" s="148"/>
      <c r="T141" s="149"/>
      <c r="AT141" s="145" t="s">
        <v>131</v>
      </c>
      <c r="AU141" s="145" t="s">
        <v>85</v>
      </c>
      <c r="AV141" s="13" t="s">
        <v>85</v>
      </c>
      <c r="AW141" s="13" t="s">
        <v>32</v>
      </c>
      <c r="AX141" s="13" t="s">
        <v>83</v>
      </c>
      <c r="AY141" s="145" t="s">
        <v>122</v>
      </c>
    </row>
    <row r="142" spans="2:65" s="11" customFormat="1" ht="22.9" customHeight="1" x14ac:dyDescent="0.2">
      <c r="B142" s="113"/>
      <c r="D142" s="114" t="s">
        <v>74</v>
      </c>
      <c r="E142" s="122" t="s">
        <v>147</v>
      </c>
      <c r="F142" s="122" t="s">
        <v>148</v>
      </c>
      <c r="J142" s="123">
        <f>BK142</f>
        <v>0</v>
      </c>
      <c r="L142" s="113"/>
      <c r="M142" s="117"/>
      <c r="P142" s="118">
        <f>SUM(P143:P174)</f>
        <v>25.885999999999999</v>
      </c>
      <c r="R142" s="118">
        <f>SUM(R143:R174)</f>
        <v>6.9369999999999987E-2</v>
      </c>
      <c r="T142" s="119">
        <f>SUM(T143:T174)</f>
        <v>7.1899999999999992E-2</v>
      </c>
      <c r="AR142" s="114" t="s">
        <v>83</v>
      </c>
      <c r="AT142" s="120" t="s">
        <v>74</v>
      </c>
      <c r="AU142" s="120" t="s">
        <v>83</v>
      </c>
      <c r="AY142" s="114" t="s">
        <v>122</v>
      </c>
      <c r="BK142" s="121">
        <f>SUM(BK143:BK174)</f>
        <v>0</v>
      </c>
    </row>
    <row r="143" spans="2:65" s="1" customFormat="1" ht="33" customHeight="1" x14ac:dyDescent="0.2">
      <c r="B143" s="124"/>
      <c r="C143" s="125" t="s">
        <v>129</v>
      </c>
      <c r="D143" s="125" t="s">
        <v>125</v>
      </c>
      <c r="E143" s="126" t="s">
        <v>149</v>
      </c>
      <c r="F143" s="127" t="s">
        <v>150</v>
      </c>
      <c r="G143" s="128" t="s">
        <v>128</v>
      </c>
      <c r="H143" s="129">
        <v>22</v>
      </c>
      <c r="I143" s="130"/>
      <c r="J143" s="130">
        <f>ROUND(I143*H143,2)</f>
        <v>0</v>
      </c>
      <c r="K143" s="131"/>
      <c r="L143" s="28"/>
      <c r="M143" s="132" t="s">
        <v>1</v>
      </c>
      <c r="N143" s="133" t="s">
        <v>40</v>
      </c>
      <c r="O143" s="134">
        <v>0.26300000000000001</v>
      </c>
      <c r="P143" s="134">
        <f>O143*H143</f>
        <v>5.7860000000000005</v>
      </c>
      <c r="Q143" s="134">
        <v>3.0000000000000001E-5</v>
      </c>
      <c r="R143" s="134">
        <f>Q143*H143</f>
        <v>6.6E-4</v>
      </c>
      <c r="S143" s="134">
        <v>0</v>
      </c>
      <c r="T143" s="135">
        <f>S143*H143</f>
        <v>0</v>
      </c>
      <c r="AR143" s="136" t="s">
        <v>129</v>
      </c>
      <c r="AT143" s="136" t="s">
        <v>125</v>
      </c>
      <c r="AU143" s="136" t="s">
        <v>85</v>
      </c>
      <c r="AY143" s="16" t="s">
        <v>122</v>
      </c>
      <c r="BE143" s="137">
        <f>IF(N143="základní",J143,0)</f>
        <v>0</v>
      </c>
      <c r="BF143" s="137">
        <f>IF(N143="snížená",J143,0)</f>
        <v>0</v>
      </c>
      <c r="BG143" s="137">
        <f>IF(N143="zákl. přenesená",J143,0)</f>
        <v>0</v>
      </c>
      <c r="BH143" s="137">
        <f>IF(N143="sníž. přenesená",J143,0)</f>
        <v>0</v>
      </c>
      <c r="BI143" s="137">
        <f>IF(N143="nulová",J143,0)</f>
        <v>0</v>
      </c>
      <c r="BJ143" s="16" t="s">
        <v>83</v>
      </c>
      <c r="BK143" s="137">
        <f>ROUND(I143*H143,2)</f>
        <v>0</v>
      </c>
      <c r="BL143" s="16" t="s">
        <v>129</v>
      </c>
      <c r="BM143" s="136" t="s">
        <v>151</v>
      </c>
    </row>
    <row r="144" spans="2:65" s="12" customFormat="1" x14ac:dyDescent="0.2">
      <c r="B144" s="138"/>
      <c r="D144" s="139" t="s">
        <v>131</v>
      </c>
      <c r="E144" s="140" t="s">
        <v>1</v>
      </c>
      <c r="F144" s="141" t="s">
        <v>152</v>
      </c>
      <c r="H144" s="140" t="s">
        <v>1</v>
      </c>
      <c r="L144" s="138"/>
      <c r="M144" s="142"/>
      <c r="T144" s="143"/>
      <c r="AT144" s="140" t="s">
        <v>131</v>
      </c>
      <c r="AU144" s="140" t="s">
        <v>85</v>
      </c>
      <c r="AV144" s="12" t="s">
        <v>83</v>
      </c>
      <c r="AW144" s="12" t="s">
        <v>32</v>
      </c>
      <c r="AX144" s="12" t="s">
        <v>75</v>
      </c>
      <c r="AY144" s="140" t="s">
        <v>122</v>
      </c>
    </row>
    <row r="145" spans="2:65" s="13" customFormat="1" x14ac:dyDescent="0.2">
      <c r="B145" s="144"/>
      <c r="D145" s="139" t="s">
        <v>131</v>
      </c>
      <c r="E145" s="145" t="s">
        <v>1</v>
      </c>
      <c r="F145" s="146" t="s">
        <v>153</v>
      </c>
      <c r="H145" s="147">
        <v>22</v>
      </c>
      <c r="L145" s="144"/>
      <c r="M145" s="148"/>
      <c r="T145" s="149"/>
      <c r="AT145" s="145" t="s">
        <v>131</v>
      </c>
      <c r="AU145" s="145" t="s">
        <v>85</v>
      </c>
      <c r="AV145" s="13" t="s">
        <v>85</v>
      </c>
      <c r="AW145" s="13" t="s">
        <v>32</v>
      </c>
      <c r="AX145" s="13" t="s">
        <v>83</v>
      </c>
      <c r="AY145" s="145" t="s">
        <v>122</v>
      </c>
    </row>
    <row r="146" spans="2:65" s="1" customFormat="1" ht="16.5" customHeight="1" x14ac:dyDescent="0.2">
      <c r="B146" s="124"/>
      <c r="C146" s="125" t="s">
        <v>154</v>
      </c>
      <c r="D146" s="125" t="s">
        <v>125</v>
      </c>
      <c r="E146" s="126" t="s">
        <v>155</v>
      </c>
      <c r="F146" s="127" t="s">
        <v>156</v>
      </c>
      <c r="G146" s="128" t="s">
        <v>157</v>
      </c>
      <c r="H146" s="129">
        <v>5</v>
      </c>
      <c r="I146" s="130"/>
      <c r="J146" s="130">
        <f>ROUND(I146*H146,2)</f>
        <v>0</v>
      </c>
      <c r="K146" s="131"/>
      <c r="L146" s="28"/>
      <c r="M146" s="132" t="s">
        <v>1</v>
      </c>
      <c r="N146" s="133" t="s">
        <v>40</v>
      </c>
      <c r="O146" s="134">
        <v>2.73</v>
      </c>
      <c r="P146" s="134">
        <f>O146*H146</f>
        <v>13.65</v>
      </c>
      <c r="Q146" s="134">
        <v>0</v>
      </c>
      <c r="R146" s="134">
        <f>Q146*H146</f>
        <v>0</v>
      </c>
      <c r="S146" s="134">
        <v>0</v>
      </c>
      <c r="T146" s="135">
        <f>S146*H146</f>
        <v>0</v>
      </c>
      <c r="AR146" s="136" t="s">
        <v>129</v>
      </c>
      <c r="AT146" s="136" t="s">
        <v>125</v>
      </c>
      <c r="AU146" s="136" t="s">
        <v>85</v>
      </c>
      <c r="AY146" s="16" t="s">
        <v>122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6" t="s">
        <v>83</v>
      </c>
      <c r="BK146" s="137">
        <f>ROUND(I146*H146,2)</f>
        <v>0</v>
      </c>
      <c r="BL146" s="16" t="s">
        <v>129</v>
      </c>
      <c r="BM146" s="136" t="s">
        <v>158</v>
      </c>
    </row>
    <row r="147" spans="2:65" s="12" customFormat="1" x14ac:dyDescent="0.2">
      <c r="B147" s="138"/>
      <c r="D147" s="139" t="s">
        <v>131</v>
      </c>
      <c r="E147" s="140" t="s">
        <v>1</v>
      </c>
      <c r="F147" s="141" t="s">
        <v>159</v>
      </c>
      <c r="H147" s="140" t="s">
        <v>1</v>
      </c>
      <c r="L147" s="138"/>
      <c r="M147" s="142"/>
      <c r="T147" s="143"/>
      <c r="AT147" s="140" t="s">
        <v>131</v>
      </c>
      <c r="AU147" s="140" t="s">
        <v>85</v>
      </c>
      <c r="AV147" s="12" t="s">
        <v>83</v>
      </c>
      <c r="AW147" s="12" t="s">
        <v>32</v>
      </c>
      <c r="AX147" s="12" t="s">
        <v>75</v>
      </c>
      <c r="AY147" s="140" t="s">
        <v>122</v>
      </c>
    </row>
    <row r="148" spans="2:65" s="13" customFormat="1" x14ac:dyDescent="0.2">
      <c r="B148" s="144"/>
      <c r="D148" s="139" t="s">
        <v>131</v>
      </c>
      <c r="E148" s="145" t="s">
        <v>1</v>
      </c>
      <c r="F148" s="146" t="s">
        <v>154</v>
      </c>
      <c r="H148" s="147">
        <v>5</v>
      </c>
      <c r="L148" s="144"/>
      <c r="M148" s="148"/>
      <c r="T148" s="149"/>
      <c r="AT148" s="145" t="s">
        <v>131</v>
      </c>
      <c r="AU148" s="145" t="s">
        <v>85</v>
      </c>
      <c r="AV148" s="13" t="s">
        <v>85</v>
      </c>
      <c r="AW148" s="13" t="s">
        <v>32</v>
      </c>
      <c r="AX148" s="13" t="s">
        <v>83</v>
      </c>
      <c r="AY148" s="145" t="s">
        <v>122</v>
      </c>
    </row>
    <row r="149" spans="2:65" s="1" customFormat="1" ht="16.5" customHeight="1" x14ac:dyDescent="0.2">
      <c r="B149" s="124"/>
      <c r="C149" s="125" t="s">
        <v>123</v>
      </c>
      <c r="D149" s="125" t="s">
        <v>125</v>
      </c>
      <c r="E149" s="126" t="s">
        <v>160</v>
      </c>
      <c r="F149" s="127" t="s">
        <v>161</v>
      </c>
      <c r="G149" s="128" t="s">
        <v>138</v>
      </c>
      <c r="H149" s="129">
        <v>7</v>
      </c>
      <c r="I149" s="130"/>
      <c r="J149" s="130">
        <f>ROUND(I149*H149,2)</f>
        <v>0</v>
      </c>
      <c r="K149" s="131"/>
      <c r="L149" s="28"/>
      <c r="M149" s="132" t="s">
        <v>1</v>
      </c>
      <c r="N149" s="133" t="s">
        <v>40</v>
      </c>
      <c r="O149" s="134">
        <v>0.25</v>
      </c>
      <c r="P149" s="134">
        <f>O149*H149</f>
        <v>1.75</v>
      </c>
      <c r="Q149" s="134">
        <v>9.0699999999999999E-3</v>
      </c>
      <c r="R149" s="134">
        <f>Q149*H149</f>
        <v>6.3490000000000005E-2</v>
      </c>
      <c r="S149" s="134">
        <v>0</v>
      </c>
      <c r="T149" s="135">
        <f>S149*H149</f>
        <v>0</v>
      </c>
      <c r="AR149" s="136" t="s">
        <v>129</v>
      </c>
      <c r="AT149" s="136" t="s">
        <v>125</v>
      </c>
      <c r="AU149" s="136" t="s">
        <v>85</v>
      </c>
      <c r="AY149" s="16" t="s">
        <v>122</v>
      </c>
      <c r="BE149" s="137">
        <f>IF(N149="základní",J149,0)</f>
        <v>0</v>
      </c>
      <c r="BF149" s="137">
        <f>IF(N149="snížená",J149,0)</f>
        <v>0</v>
      </c>
      <c r="BG149" s="137">
        <f>IF(N149="zákl. přenesená",J149,0)</f>
        <v>0</v>
      </c>
      <c r="BH149" s="137">
        <f>IF(N149="sníž. přenesená",J149,0)</f>
        <v>0</v>
      </c>
      <c r="BI149" s="137">
        <f>IF(N149="nulová",J149,0)</f>
        <v>0</v>
      </c>
      <c r="BJ149" s="16" t="s">
        <v>83</v>
      </c>
      <c r="BK149" s="137">
        <f>ROUND(I149*H149,2)</f>
        <v>0</v>
      </c>
      <c r="BL149" s="16" t="s">
        <v>129</v>
      </c>
      <c r="BM149" s="136" t="s">
        <v>162</v>
      </c>
    </row>
    <row r="150" spans="2:65" s="12" customFormat="1" x14ac:dyDescent="0.2">
      <c r="B150" s="138"/>
      <c r="D150" s="139" t="s">
        <v>131</v>
      </c>
      <c r="E150" s="140" t="s">
        <v>1</v>
      </c>
      <c r="F150" s="141" t="s">
        <v>163</v>
      </c>
      <c r="H150" s="140" t="s">
        <v>1</v>
      </c>
      <c r="L150" s="138"/>
      <c r="M150" s="142"/>
      <c r="T150" s="143"/>
      <c r="AT150" s="140" t="s">
        <v>131</v>
      </c>
      <c r="AU150" s="140" t="s">
        <v>85</v>
      </c>
      <c r="AV150" s="12" t="s">
        <v>83</v>
      </c>
      <c r="AW150" s="12" t="s">
        <v>32</v>
      </c>
      <c r="AX150" s="12" t="s">
        <v>75</v>
      </c>
      <c r="AY150" s="140" t="s">
        <v>122</v>
      </c>
    </row>
    <row r="151" spans="2:65" s="13" customFormat="1" x14ac:dyDescent="0.2">
      <c r="B151" s="144"/>
      <c r="D151" s="139" t="s">
        <v>131</v>
      </c>
      <c r="E151" s="145" t="s">
        <v>1</v>
      </c>
      <c r="F151" s="146" t="s">
        <v>164</v>
      </c>
      <c r="H151" s="147">
        <v>7</v>
      </c>
      <c r="L151" s="144"/>
      <c r="M151" s="148"/>
      <c r="T151" s="149"/>
      <c r="AT151" s="145" t="s">
        <v>131</v>
      </c>
      <c r="AU151" s="145" t="s">
        <v>85</v>
      </c>
      <c r="AV151" s="13" t="s">
        <v>85</v>
      </c>
      <c r="AW151" s="13" t="s">
        <v>32</v>
      </c>
      <c r="AX151" s="13" t="s">
        <v>83</v>
      </c>
      <c r="AY151" s="145" t="s">
        <v>122</v>
      </c>
    </row>
    <row r="152" spans="2:65" s="1" customFormat="1" ht="37.9" customHeight="1" x14ac:dyDescent="0.2">
      <c r="B152" s="124"/>
      <c r="C152" s="125" t="s">
        <v>164</v>
      </c>
      <c r="D152" s="125" t="s">
        <v>125</v>
      </c>
      <c r="E152" s="126" t="s">
        <v>165</v>
      </c>
      <c r="F152" s="127" t="s">
        <v>166</v>
      </c>
      <c r="G152" s="128" t="s">
        <v>167</v>
      </c>
      <c r="H152" s="129">
        <v>1</v>
      </c>
      <c r="I152" s="130"/>
      <c r="J152" s="130">
        <f>ROUND(I152*H152,2)</f>
        <v>0</v>
      </c>
      <c r="K152" s="131"/>
      <c r="L152" s="28"/>
      <c r="M152" s="132" t="s">
        <v>1</v>
      </c>
      <c r="N152" s="133" t="s">
        <v>40</v>
      </c>
      <c r="O152" s="134">
        <v>0</v>
      </c>
      <c r="P152" s="134">
        <f>O152*H152</f>
        <v>0</v>
      </c>
      <c r="Q152" s="134">
        <v>0</v>
      </c>
      <c r="R152" s="134">
        <f>Q152*H152</f>
        <v>0</v>
      </c>
      <c r="S152" s="134">
        <v>0</v>
      </c>
      <c r="T152" s="135">
        <f>S152*H152</f>
        <v>0</v>
      </c>
      <c r="AR152" s="136" t="s">
        <v>129</v>
      </c>
      <c r="AT152" s="136" t="s">
        <v>125</v>
      </c>
      <c r="AU152" s="136" t="s">
        <v>85</v>
      </c>
      <c r="AY152" s="16" t="s">
        <v>122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6" t="s">
        <v>83</v>
      </c>
      <c r="BK152" s="137">
        <f>ROUND(I152*H152,2)</f>
        <v>0</v>
      </c>
      <c r="BL152" s="16" t="s">
        <v>129</v>
      </c>
      <c r="BM152" s="136" t="s">
        <v>168</v>
      </c>
    </row>
    <row r="153" spans="2:65" s="12" customFormat="1" x14ac:dyDescent="0.2">
      <c r="B153" s="138"/>
      <c r="D153" s="139" t="s">
        <v>131</v>
      </c>
      <c r="E153" s="140" t="s">
        <v>1</v>
      </c>
      <c r="F153" s="141" t="s">
        <v>169</v>
      </c>
      <c r="H153" s="140" t="s">
        <v>1</v>
      </c>
      <c r="L153" s="138"/>
      <c r="M153" s="142"/>
      <c r="T153" s="143"/>
      <c r="AT153" s="140" t="s">
        <v>131</v>
      </c>
      <c r="AU153" s="140" t="s">
        <v>85</v>
      </c>
      <c r="AV153" s="12" t="s">
        <v>83</v>
      </c>
      <c r="AW153" s="12" t="s">
        <v>32</v>
      </c>
      <c r="AX153" s="12" t="s">
        <v>75</v>
      </c>
      <c r="AY153" s="140" t="s">
        <v>122</v>
      </c>
    </row>
    <row r="154" spans="2:65" s="12" customFormat="1" x14ac:dyDescent="0.2">
      <c r="B154" s="138"/>
      <c r="D154" s="139" t="s">
        <v>131</v>
      </c>
      <c r="E154" s="140" t="s">
        <v>1</v>
      </c>
      <c r="F154" s="141" t="s">
        <v>170</v>
      </c>
      <c r="H154" s="140" t="s">
        <v>1</v>
      </c>
      <c r="L154" s="138"/>
      <c r="M154" s="142"/>
      <c r="T154" s="143"/>
      <c r="AT154" s="140" t="s">
        <v>131</v>
      </c>
      <c r="AU154" s="140" t="s">
        <v>85</v>
      </c>
      <c r="AV154" s="12" t="s">
        <v>83</v>
      </c>
      <c r="AW154" s="12" t="s">
        <v>32</v>
      </c>
      <c r="AX154" s="12" t="s">
        <v>75</v>
      </c>
      <c r="AY154" s="140" t="s">
        <v>122</v>
      </c>
    </row>
    <row r="155" spans="2:65" s="12" customFormat="1" x14ac:dyDescent="0.2">
      <c r="B155" s="138"/>
      <c r="D155" s="139" t="s">
        <v>131</v>
      </c>
      <c r="E155" s="140" t="s">
        <v>1</v>
      </c>
      <c r="F155" s="141" t="s">
        <v>171</v>
      </c>
      <c r="H155" s="140" t="s">
        <v>1</v>
      </c>
      <c r="L155" s="138"/>
      <c r="M155" s="142"/>
      <c r="T155" s="143"/>
      <c r="AT155" s="140" t="s">
        <v>131</v>
      </c>
      <c r="AU155" s="140" t="s">
        <v>85</v>
      </c>
      <c r="AV155" s="12" t="s">
        <v>83</v>
      </c>
      <c r="AW155" s="12" t="s">
        <v>32</v>
      </c>
      <c r="AX155" s="12" t="s">
        <v>75</v>
      </c>
      <c r="AY155" s="140" t="s">
        <v>122</v>
      </c>
    </row>
    <row r="156" spans="2:65" s="12" customFormat="1" x14ac:dyDescent="0.2">
      <c r="B156" s="138"/>
      <c r="D156" s="139" t="s">
        <v>131</v>
      </c>
      <c r="E156" s="140" t="s">
        <v>1</v>
      </c>
      <c r="F156" s="141" t="s">
        <v>172</v>
      </c>
      <c r="H156" s="140" t="s">
        <v>1</v>
      </c>
      <c r="L156" s="138"/>
      <c r="M156" s="142"/>
      <c r="T156" s="143"/>
      <c r="AT156" s="140" t="s">
        <v>131</v>
      </c>
      <c r="AU156" s="140" t="s">
        <v>85</v>
      </c>
      <c r="AV156" s="12" t="s">
        <v>83</v>
      </c>
      <c r="AW156" s="12" t="s">
        <v>32</v>
      </c>
      <c r="AX156" s="12" t="s">
        <v>75</v>
      </c>
      <c r="AY156" s="140" t="s">
        <v>122</v>
      </c>
    </row>
    <row r="157" spans="2:65" s="12" customFormat="1" x14ac:dyDescent="0.2">
      <c r="B157" s="138"/>
      <c r="D157" s="139" t="s">
        <v>131</v>
      </c>
      <c r="E157" s="140" t="s">
        <v>1</v>
      </c>
      <c r="F157" s="141" t="s">
        <v>173</v>
      </c>
      <c r="H157" s="140" t="s">
        <v>1</v>
      </c>
      <c r="L157" s="138"/>
      <c r="M157" s="142"/>
      <c r="T157" s="143"/>
      <c r="AT157" s="140" t="s">
        <v>131</v>
      </c>
      <c r="AU157" s="140" t="s">
        <v>85</v>
      </c>
      <c r="AV157" s="12" t="s">
        <v>83</v>
      </c>
      <c r="AW157" s="12" t="s">
        <v>32</v>
      </c>
      <c r="AX157" s="12" t="s">
        <v>75</v>
      </c>
      <c r="AY157" s="140" t="s">
        <v>122</v>
      </c>
    </row>
    <row r="158" spans="2:65" s="12" customFormat="1" x14ac:dyDescent="0.2">
      <c r="B158" s="138"/>
      <c r="D158" s="139" t="s">
        <v>131</v>
      </c>
      <c r="E158" s="140" t="s">
        <v>1</v>
      </c>
      <c r="F158" s="141" t="s">
        <v>174</v>
      </c>
      <c r="H158" s="140" t="s">
        <v>1</v>
      </c>
      <c r="L158" s="138"/>
      <c r="M158" s="142"/>
      <c r="T158" s="143"/>
      <c r="AT158" s="140" t="s">
        <v>131</v>
      </c>
      <c r="AU158" s="140" t="s">
        <v>85</v>
      </c>
      <c r="AV158" s="12" t="s">
        <v>83</v>
      </c>
      <c r="AW158" s="12" t="s">
        <v>32</v>
      </c>
      <c r="AX158" s="12" t="s">
        <v>75</v>
      </c>
      <c r="AY158" s="140" t="s">
        <v>122</v>
      </c>
    </row>
    <row r="159" spans="2:65" s="12" customFormat="1" x14ac:dyDescent="0.2">
      <c r="B159" s="138"/>
      <c r="D159" s="139" t="s">
        <v>131</v>
      </c>
      <c r="E159" s="140" t="s">
        <v>1</v>
      </c>
      <c r="F159" s="141" t="s">
        <v>175</v>
      </c>
      <c r="H159" s="140" t="s">
        <v>1</v>
      </c>
      <c r="L159" s="138"/>
      <c r="M159" s="142"/>
      <c r="T159" s="143"/>
      <c r="AT159" s="140" t="s">
        <v>131</v>
      </c>
      <c r="AU159" s="140" t="s">
        <v>85</v>
      </c>
      <c r="AV159" s="12" t="s">
        <v>83</v>
      </c>
      <c r="AW159" s="12" t="s">
        <v>32</v>
      </c>
      <c r="AX159" s="12" t="s">
        <v>75</v>
      </c>
      <c r="AY159" s="140" t="s">
        <v>122</v>
      </c>
    </row>
    <row r="160" spans="2:65" s="12" customFormat="1" x14ac:dyDescent="0.2">
      <c r="B160" s="138"/>
      <c r="D160" s="139" t="s">
        <v>131</v>
      </c>
      <c r="E160" s="140" t="s">
        <v>1</v>
      </c>
      <c r="F160" s="141" t="s">
        <v>176</v>
      </c>
      <c r="H160" s="140" t="s">
        <v>1</v>
      </c>
      <c r="L160" s="138"/>
      <c r="M160" s="142"/>
      <c r="T160" s="143"/>
      <c r="AT160" s="140" t="s">
        <v>131</v>
      </c>
      <c r="AU160" s="140" t="s">
        <v>85</v>
      </c>
      <c r="AV160" s="12" t="s">
        <v>83</v>
      </c>
      <c r="AW160" s="12" t="s">
        <v>32</v>
      </c>
      <c r="AX160" s="12" t="s">
        <v>75</v>
      </c>
      <c r="AY160" s="140" t="s">
        <v>122</v>
      </c>
    </row>
    <row r="161" spans="2:65" s="12" customFormat="1" x14ac:dyDescent="0.2">
      <c r="B161" s="138"/>
      <c r="D161" s="139" t="s">
        <v>131</v>
      </c>
      <c r="E161" s="140" t="s">
        <v>1</v>
      </c>
      <c r="F161" s="141" t="s">
        <v>177</v>
      </c>
      <c r="H161" s="140" t="s">
        <v>1</v>
      </c>
      <c r="L161" s="138"/>
      <c r="M161" s="142"/>
      <c r="T161" s="143"/>
      <c r="AT161" s="140" t="s">
        <v>131</v>
      </c>
      <c r="AU161" s="140" t="s">
        <v>85</v>
      </c>
      <c r="AV161" s="12" t="s">
        <v>83</v>
      </c>
      <c r="AW161" s="12" t="s">
        <v>32</v>
      </c>
      <c r="AX161" s="12" t="s">
        <v>75</v>
      </c>
      <c r="AY161" s="140" t="s">
        <v>122</v>
      </c>
    </row>
    <row r="162" spans="2:65" s="13" customFormat="1" x14ac:dyDescent="0.2">
      <c r="B162" s="144"/>
      <c r="D162" s="139" t="s">
        <v>131</v>
      </c>
      <c r="E162" s="145" t="s">
        <v>1</v>
      </c>
      <c r="F162" s="146" t="s">
        <v>83</v>
      </c>
      <c r="H162" s="147">
        <v>1</v>
      </c>
      <c r="L162" s="144"/>
      <c r="M162" s="148"/>
      <c r="T162" s="149"/>
      <c r="AT162" s="145" t="s">
        <v>131</v>
      </c>
      <c r="AU162" s="145" t="s">
        <v>85</v>
      </c>
      <c r="AV162" s="13" t="s">
        <v>85</v>
      </c>
      <c r="AW162" s="13" t="s">
        <v>32</v>
      </c>
      <c r="AX162" s="13" t="s">
        <v>83</v>
      </c>
      <c r="AY162" s="145" t="s">
        <v>122</v>
      </c>
    </row>
    <row r="163" spans="2:65" s="1" customFormat="1" ht="24.2" customHeight="1" x14ac:dyDescent="0.2">
      <c r="B163" s="124"/>
      <c r="C163" s="125" t="s">
        <v>134</v>
      </c>
      <c r="D163" s="125" t="s">
        <v>125</v>
      </c>
      <c r="E163" s="126" t="s">
        <v>178</v>
      </c>
      <c r="F163" s="127" t="s">
        <v>179</v>
      </c>
      <c r="G163" s="128" t="s">
        <v>180</v>
      </c>
      <c r="H163" s="129">
        <v>3</v>
      </c>
      <c r="I163" s="130"/>
      <c r="J163" s="130">
        <f>ROUND(I163*H163,2)</f>
        <v>0</v>
      </c>
      <c r="K163" s="131"/>
      <c r="L163" s="28"/>
      <c r="M163" s="132" t="s">
        <v>1</v>
      </c>
      <c r="N163" s="133" t="s">
        <v>40</v>
      </c>
      <c r="O163" s="134">
        <v>0.6</v>
      </c>
      <c r="P163" s="134">
        <f>O163*H163</f>
        <v>1.7999999999999998</v>
      </c>
      <c r="Q163" s="134">
        <v>9.7000000000000005E-4</v>
      </c>
      <c r="R163" s="134">
        <f>Q163*H163</f>
        <v>2.9100000000000003E-3</v>
      </c>
      <c r="S163" s="134">
        <v>4.3E-3</v>
      </c>
      <c r="T163" s="135">
        <f>S163*H163</f>
        <v>1.29E-2</v>
      </c>
      <c r="AR163" s="136" t="s">
        <v>129</v>
      </c>
      <c r="AT163" s="136" t="s">
        <v>125</v>
      </c>
      <c r="AU163" s="136" t="s">
        <v>85</v>
      </c>
      <c r="AY163" s="16" t="s">
        <v>122</v>
      </c>
      <c r="BE163" s="137">
        <f>IF(N163="základní",J163,0)</f>
        <v>0</v>
      </c>
      <c r="BF163" s="137">
        <f>IF(N163="snížená",J163,0)</f>
        <v>0</v>
      </c>
      <c r="BG163" s="137">
        <f>IF(N163="zákl. přenesená",J163,0)</f>
        <v>0</v>
      </c>
      <c r="BH163" s="137">
        <f>IF(N163="sníž. přenesená",J163,0)</f>
        <v>0</v>
      </c>
      <c r="BI163" s="137">
        <f>IF(N163="nulová",J163,0)</f>
        <v>0</v>
      </c>
      <c r="BJ163" s="16" t="s">
        <v>83</v>
      </c>
      <c r="BK163" s="137">
        <f>ROUND(I163*H163,2)</f>
        <v>0</v>
      </c>
      <c r="BL163" s="16" t="s">
        <v>129</v>
      </c>
      <c r="BM163" s="136" t="s">
        <v>181</v>
      </c>
    </row>
    <row r="164" spans="2:65" s="12" customFormat="1" x14ac:dyDescent="0.2">
      <c r="B164" s="138"/>
      <c r="D164" s="139" t="s">
        <v>131</v>
      </c>
      <c r="E164" s="140" t="s">
        <v>1</v>
      </c>
      <c r="F164" s="141" t="s">
        <v>182</v>
      </c>
      <c r="H164" s="140" t="s">
        <v>1</v>
      </c>
      <c r="L164" s="138"/>
      <c r="M164" s="142"/>
      <c r="T164" s="143"/>
      <c r="AT164" s="140" t="s">
        <v>131</v>
      </c>
      <c r="AU164" s="140" t="s">
        <v>85</v>
      </c>
      <c r="AV164" s="12" t="s">
        <v>83</v>
      </c>
      <c r="AW164" s="12" t="s">
        <v>32</v>
      </c>
      <c r="AX164" s="12" t="s">
        <v>75</v>
      </c>
      <c r="AY164" s="140" t="s">
        <v>122</v>
      </c>
    </row>
    <row r="165" spans="2:65" s="13" customFormat="1" x14ac:dyDescent="0.2">
      <c r="B165" s="144"/>
      <c r="D165" s="139" t="s">
        <v>131</v>
      </c>
      <c r="E165" s="145" t="s">
        <v>1</v>
      </c>
      <c r="F165" s="146" t="s">
        <v>85</v>
      </c>
      <c r="H165" s="147">
        <v>2</v>
      </c>
      <c r="L165" s="144"/>
      <c r="M165" s="148"/>
      <c r="T165" s="149"/>
      <c r="AT165" s="145" t="s">
        <v>131</v>
      </c>
      <c r="AU165" s="145" t="s">
        <v>85</v>
      </c>
      <c r="AV165" s="13" t="s">
        <v>85</v>
      </c>
      <c r="AW165" s="13" t="s">
        <v>32</v>
      </c>
      <c r="AX165" s="13" t="s">
        <v>75</v>
      </c>
      <c r="AY165" s="145" t="s">
        <v>122</v>
      </c>
    </row>
    <row r="166" spans="2:65" s="12" customFormat="1" x14ac:dyDescent="0.2">
      <c r="B166" s="138"/>
      <c r="D166" s="139" t="s">
        <v>131</v>
      </c>
      <c r="E166" s="140" t="s">
        <v>1</v>
      </c>
      <c r="F166" s="141" t="s">
        <v>183</v>
      </c>
      <c r="H166" s="140" t="s">
        <v>1</v>
      </c>
      <c r="L166" s="138"/>
      <c r="M166" s="142"/>
      <c r="T166" s="143"/>
      <c r="AT166" s="140" t="s">
        <v>131</v>
      </c>
      <c r="AU166" s="140" t="s">
        <v>85</v>
      </c>
      <c r="AV166" s="12" t="s">
        <v>83</v>
      </c>
      <c r="AW166" s="12" t="s">
        <v>32</v>
      </c>
      <c r="AX166" s="12" t="s">
        <v>75</v>
      </c>
      <c r="AY166" s="140" t="s">
        <v>122</v>
      </c>
    </row>
    <row r="167" spans="2:65" s="13" customFormat="1" x14ac:dyDescent="0.2">
      <c r="B167" s="144"/>
      <c r="D167" s="139" t="s">
        <v>131</v>
      </c>
      <c r="E167" s="145" t="s">
        <v>1</v>
      </c>
      <c r="F167" s="146" t="s">
        <v>83</v>
      </c>
      <c r="H167" s="147">
        <v>1</v>
      </c>
      <c r="L167" s="144"/>
      <c r="M167" s="148"/>
      <c r="T167" s="149"/>
      <c r="AT167" s="145" t="s">
        <v>131</v>
      </c>
      <c r="AU167" s="145" t="s">
        <v>85</v>
      </c>
      <c r="AV167" s="13" t="s">
        <v>85</v>
      </c>
      <c r="AW167" s="13" t="s">
        <v>32</v>
      </c>
      <c r="AX167" s="13" t="s">
        <v>75</v>
      </c>
      <c r="AY167" s="145" t="s">
        <v>122</v>
      </c>
    </row>
    <row r="168" spans="2:65" s="14" customFormat="1" x14ac:dyDescent="0.2">
      <c r="B168" s="160"/>
      <c r="D168" s="139" t="s">
        <v>131</v>
      </c>
      <c r="E168" s="161" t="s">
        <v>1</v>
      </c>
      <c r="F168" s="162" t="s">
        <v>184</v>
      </c>
      <c r="H168" s="163">
        <v>3</v>
      </c>
      <c r="L168" s="160"/>
      <c r="M168" s="164"/>
      <c r="T168" s="165"/>
      <c r="AT168" s="161" t="s">
        <v>131</v>
      </c>
      <c r="AU168" s="161" t="s">
        <v>85</v>
      </c>
      <c r="AV168" s="14" t="s">
        <v>129</v>
      </c>
      <c r="AW168" s="14" t="s">
        <v>32</v>
      </c>
      <c r="AX168" s="14" t="s">
        <v>83</v>
      </c>
      <c r="AY168" s="161" t="s">
        <v>122</v>
      </c>
    </row>
    <row r="169" spans="2:65" s="1" customFormat="1" ht="24.2" customHeight="1" x14ac:dyDescent="0.2">
      <c r="B169" s="124"/>
      <c r="C169" s="125" t="s">
        <v>147</v>
      </c>
      <c r="D169" s="125" t="s">
        <v>125</v>
      </c>
      <c r="E169" s="126" t="s">
        <v>185</v>
      </c>
      <c r="F169" s="127" t="s">
        <v>186</v>
      </c>
      <c r="G169" s="128" t="s">
        <v>138</v>
      </c>
      <c r="H169" s="129">
        <v>1</v>
      </c>
      <c r="I169" s="130"/>
      <c r="J169" s="130">
        <f>ROUND(I169*H169,2)</f>
        <v>0</v>
      </c>
      <c r="K169" s="131"/>
      <c r="L169" s="28"/>
      <c r="M169" s="132" t="s">
        <v>1</v>
      </c>
      <c r="N169" s="133" t="s">
        <v>40</v>
      </c>
      <c r="O169" s="134">
        <v>1</v>
      </c>
      <c r="P169" s="134">
        <f>O169*H169</f>
        <v>1</v>
      </c>
      <c r="Q169" s="134">
        <v>8.4000000000000003E-4</v>
      </c>
      <c r="R169" s="134">
        <f>Q169*H169</f>
        <v>8.4000000000000003E-4</v>
      </c>
      <c r="S169" s="134">
        <v>0.02</v>
      </c>
      <c r="T169" s="135">
        <f>S169*H169</f>
        <v>0.02</v>
      </c>
      <c r="AR169" s="136" t="s">
        <v>129</v>
      </c>
      <c r="AT169" s="136" t="s">
        <v>125</v>
      </c>
      <c r="AU169" s="136" t="s">
        <v>85</v>
      </c>
      <c r="AY169" s="16" t="s">
        <v>122</v>
      </c>
      <c r="BE169" s="137">
        <f>IF(N169="základní",J169,0)</f>
        <v>0</v>
      </c>
      <c r="BF169" s="137">
        <f>IF(N169="snížená",J169,0)</f>
        <v>0</v>
      </c>
      <c r="BG169" s="137">
        <f>IF(N169="zákl. přenesená",J169,0)</f>
        <v>0</v>
      </c>
      <c r="BH169" s="137">
        <f>IF(N169="sníž. přenesená",J169,0)</f>
        <v>0</v>
      </c>
      <c r="BI169" s="137">
        <f>IF(N169="nulová",J169,0)</f>
        <v>0</v>
      </c>
      <c r="BJ169" s="16" t="s">
        <v>83</v>
      </c>
      <c r="BK169" s="137">
        <f>ROUND(I169*H169,2)</f>
        <v>0</v>
      </c>
      <c r="BL169" s="16" t="s">
        <v>129</v>
      </c>
      <c r="BM169" s="136" t="s">
        <v>187</v>
      </c>
    </row>
    <row r="170" spans="2:65" s="12" customFormat="1" x14ac:dyDescent="0.2">
      <c r="B170" s="138"/>
      <c r="D170" s="139" t="s">
        <v>131</v>
      </c>
      <c r="E170" s="140" t="s">
        <v>1</v>
      </c>
      <c r="F170" s="141" t="s">
        <v>188</v>
      </c>
      <c r="H170" s="140" t="s">
        <v>1</v>
      </c>
      <c r="L170" s="138"/>
      <c r="M170" s="142"/>
      <c r="T170" s="143"/>
      <c r="AT170" s="140" t="s">
        <v>131</v>
      </c>
      <c r="AU170" s="140" t="s">
        <v>85</v>
      </c>
      <c r="AV170" s="12" t="s">
        <v>83</v>
      </c>
      <c r="AW170" s="12" t="s">
        <v>32</v>
      </c>
      <c r="AX170" s="12" t="s">
        <v>75</v>
      </c>
      <c r="AY170" s="140" t="s">
        <v>122</v>
      </c>
    </row>
    <row r="171" spans="2:65" s="13" customFormat="1" x14ac:dyDescent="0.2">
      <c r="B171" s="144"/>
      <c r="D171" s="139" t="s">
        <v>131</v>
      </c>
      <c r="E171" s="145" t="s">
        <v>1</v>
      </c>
      <c r="F171" s="146" t="s">
        <v>83</v>
      </c>
      <c r="H171" s="147">
        <v>1</v>
      </c>
      <c r="L171" s="144"/>
      <c r="M171" s="148"/>
      <c r="T171" s="149"/>
      <c r="AT171" s="145" t="s">
        <v>131</v>
      </c>
      <c r="AU171" s="145" t="s">
        <v>85</v>
      </c>
      <c r="AV171" s="13" t="s">
        <v>85</v>
      </c>
      <c r="AW171" s="13" t="s">
        <v>32</v>
      </c>
      <c r="AX171" s="13" t="s">
        <v>83</v>
      </c>
      <c r="AY171" s="145" t="s">
        <v>122</v>
      </c>
    </row>
    <row r="172" spans="2:65" s="1" customFormat="1" ht="24.2" customHeight="1" x14ac:dyDescent="0.2">
      <c r="B172" s="124"/>
      <c r="C172" s="125" t="s">
        <v>189</v>
      </c>
      <c r="D172" s="125" t="s">
        <v>125</v>
      </c>
      <c r="E172" s="126" t="s">
        <v>190</v>
      </c>
      <c r="F172" s="127" t="s">
        <v>191</v>
      </c>
      <c r="G172" s="128" t="s">
        <v>138</v>
      </c>
      <c r="H172" s="129">
        <v>1</v>
      </c>
      <c r="I172" s="130"/>
      <c r="J172" s="130">
        <f>ROUND(I172*H172,2)</f>
        <v>0</v>
      </c>
      <c r="K172" s="131"/>
      <c r="L172" s="28"/>
      <c r="M172" s="132" t="s">
        <v>1</v>
      </c>
      <c r="N172" s="133" t="s">
        <v>40</v>
      </c>
      <c r="O172" s="134">
        <v>1.9</v>
      </c>
      <c r="P172" s="134">
        <f>O172*H172</f>
        <v>1.9</v>
      </c>
      <c r="Q172" s="134">
        <v>1.47E-3</v>
      </c>
      <c r="R172" s="134">
        <f>Q172*H172</f>
        <v>1.47E-3</v>
      </c>
      <c r="S172" s="134">
        <v>3.9E-2</v>
      </c>
      <c r="T172" s="135">
        <f>S172*H172</f>
        <v>3.9E-2</v>
      </c>
      <c r="AR172" s="136" t="s">
        <v>129</v>
      </c>
      <c r="AT172" s="136" t="s">
        <v>125</v>
      </c>
      <c r="AU172" s="136" t="s">
        <v>85</v>
      </c>
      <c r="AY172" s="16" t="s">
        <v>122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6" t="s">
        <v>83</v>
      </c>
      <c r="BK172" s="137">
        <f>ROUND(I172*H172,2)</f>
        <v>0</v>
      </c>
      <c r="BL172" s="16" t="s">
        <v>129</v>
      </c>
      <c r="BM172" s="136" t="s">
        <v>192</v>
      </c>
    </row>
    <row r="173" spans="2:65" s="12" customFormat="1" x14ac:dyDescent="0.2">
      <c r="B173" s="138"/>
      <c r="D173" s="139" t="s">
        <v>131</v>
      </c>
      <c r="E173" s="140" t="s">
        <v>1</v>
      </c>
      <c r="F173" s="141" t="s">
        <v>193</v>
      </c>
      <c r="H173" s="140" t="s">
        <v>1</v>
      </c>
      <c r="L173" s="138"/>
      <c r="M173" s="142"/>
      <c r="T173" s="143"/>
      <c r="AT173" s="140" t="s">
        <v>131</v>
      </c>
      <c r="AU173" s="140" t="s">
        <v>85</v>
      </c>
      <c r="AV173" s="12" t="s">
        <v>83</v>
      </c>
      <c r="AW173" s="12" t="s">
        <v>32</v>
      </c>
      <c r="AX173" s="12" t="s">
        <v>75</v>
      </c>
      <c r="AY173" s="140" t="s">
        <v>122</v>
      </c>
    </row>
    <row r="174" spans="2:65" s="13" customFormat="1" x14ac:dyDescent="0.2">
      <c r="B174" s="144"/>
      <c r="D174" s="139" t="s">
        <v>131</v>
      </c>
      <c r="E174" s="145" t="s">
        <v>1</v>
      </c>
      <c r="F174" s="146" t="s">
        <v>83</v>
      </c>
      <c r="H174" s="147">
        <v>1</v>
      </c>
      <c r="L174" s="144"/>
      <c r="M174" s="148"/>
      <c r="T174" s="149"/>
      <c r="AT174" s="145" t="s">
        <v>131</v>
      </c>
      <c r="AU174" s="145" t="s">
        <v>85</v>
      </c>
      <c r="AV174" s="13" t="s">
        <v>85</v>
      </c>
      <c r="AW174" s="13" t="s">
        <v>32</v>
      </c>
      <c r="AX174" s="13" t="s">
        <v>83</v>
      </c>
      <c r="AY174" s="145" t="s">
        <v>122</v>
      </c>
    </row>
    <row r="175" spans="2:65" s="11" customFormat="1" ht="22.9" customHeight="1" x14ac:dyDescent="0.2">
      <c r="B175" s="113"/>
      <c r="D175" s="114" t="s">
        <v>74</v>
      </c>
      <c r="E175" s="122" t="s">
        <v>194</v>
      </c>
      <c r="F175" s="122" t="s">
        <v>195</v>
      </c>
      <c r="J175" s="123">
        <f>BK175</f>
        <v>0</v>
      </c>
      <c r="L175" s="113"/>
      <c r="M175" s="117"/>
      <c r="P175" s="118">
        <f>SUM(P176:P180)</f>
        <v>0</v>
      </c>
      <c r="R175" s="118">
        <f>SUM(R176:R180)</f>
        <v>0</v>
      </c>
      <c r="T175" s="119">
        <f>SUM(T176:T180)</f>
        <v>0</v>
      </c>
      <c r="AR175" s="114" t="s">
        <v>83</v>
      </c>
      <c r="AT175" s="120" t="s">
        <v>74</v>
      </c>
      <c r="AU175" s="120" t="s">
        <v>83</v>
      </c>
      <c r="AY175" s="114" t="s">
        <v>122</v>
      </c>
      <c r="BK175" s="121">
        <f>SUM(BK176:BK180)</f>
        <v>0</v>
      </c>
    </row>
    <row r="176" spans="2:65" s="1" customFormat="1" ht="24.2" customHeight="1" x14ac:dyDescent="0.2">
      <c r="B176" s="124"/>
      <c r="C176" s="125" t="s">
        <v>196</v>
      </c>
      <c r="D176" s="125" t="s">
        <v>125</v>
      </c>
      <c r="E176" s="126" t="s">
        <v>197</v>
      </c>
      <c r="F176" s="127" t="s">
        <v>198</v>
      </c>
      <c r="G176" s="128" t="s">
        <v>199</v>
      </c>
      <c r="H176" s="129">
        <v>1.169</v>
      </c>
      <c r="I176" s="130"/>
      <c r="J176" s="130">
        <f>ROUND(I176*H176,2)</f>
        <v>0</v>
      </c>
      <c r="K176" s="131"/>
      <c r="L176" s="28"/>
      <c r="M176" s="132" t="s">
        <v>1</v>
      </c>
      <c r="N176" s="133" t="s">
        <v>40</v>
      </c>
      <c r="O176" s="134">
        <v>0</v>
      </c>
      <c r="P176" s="134">
        <f>O176*H176</f>
        <v>0</v>
      </c>
      <c r="Q176" s="134">
        <v>0</v>
      </c>
      <c r="R176" s="134">
        <f>Q176*H176</f>
        <v>0</v>
      </c>
      <c r="S176" s="134">
        <v>0</v>
      </c>
      <c r="T176" s="135">
        <f>S176*H176</f>
        <v>0</v>
      </c>
      <c r="AR176" s="136" t="s">
        <v>129</v>
      </c>
      <c r="AT176" s="136" t="s">
        <v>125</v>
      </c>
      <c r="AU176" s="136" t="s">
        <v>85</v>
      </c>
      <c r="AY176" s="16" t="s">
        <v>122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6" t="s">
        <v>83</v>
      </c>
      <c r="BK176" s="137">
        <f>ROUND(I176*H176,2)</f>
        <v>0</v>
      </c>
      <c r="BL176" s="16" t="s">
        <v>129</v>
      </c>
      <c r="BM176" s="136" t="s">
        <v>200</v>
      </c>
    </row>
    <row r="177" spans="2:65" s="1" customFormat="1" ht="21.75" customHeight="1" x14ac:dyDescent="0.2">
      <c r="B177" s="124"/>
      <c r="C177" s="125" t="s">
        <v>201</v>
      </c>
      <c r="D177" s="125" t="s">
        <v>125</v>
      </c>
      <c r="E177" s="126" t="s">
        <v>202</v>
      </c>
      <c r="F177" s="127" t="s">
        <v>203</v>
      </c>
      <c r="G177" s="128" t="s">
        <v>199</v>
      </c>
      <c r="H177" s="129">
        <v>1.169</v>
      </c>
      <c r="I177" s="130"/>
      <c r="J177" s="130">
        <f>ROUND(I177*H177,2)</f>
        <v>0</v>
      </c>
      <c r="K177" s="131"/>
      <c r="L177" s="28"/>
      <c r="M177" s="132" t="s">
        <v>1</v>
      </c>
      <c r="N177" s="133" t="s">
        <v>40</v>
      </c>
      <c r="O177" s="134">
        <v>0</v>
      </c>
      <c r="P177" s="134">
        <f>O177*H177</f>
        <v>0</v>
      </c>
      <c r="Q177" s="134">
        <v>0</v>
      </c>
      <c r="R177" s="134">
        <f>Q177*H177</f>
        <v>0</v>
      </c>
      <c r="S177" s="134">
        <v>0</v>
      </c>
      <c r="T177" s="135">
        <f>S177*H177</f>
        <v>0</v>
      </c>
      <c r="AR177" s="136" t="s">
        <v>129</v>
      </c>
      <c r="AT177" s="136" t="s">
        <v>125</v>
      </c>
      <c r="AU177" s="136" t="s">
        <v>85</v>
      </c>
      <c r="AY177" s="16" t="s">
        <v>122</v>
      </c>
      <c r="BE177" s="137">
        <f>IF(N177="základní",J177,0)</f>
        <v>0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6" t="s">
        <v>83</v>
      </c>
      <c r="BK177" s="137">
        <f>ROUND(I177*H177,2)</f>
        <v>0</v>
      </c>
      <c r="BL177" s="16" t="s">
        <v>129</v>
      </c>
      <c r="BM177" s="136" t="s">
        <v>204</v>
      </c>
    </row>
    <row r="178" spans="2:65" s="1" customFormat="1" ht="24.2" customHeight="1" x14ac:dyDescent="0.2">
      <c r="B178" s="124"/>
      <c r="C178" s="125" t="s">
        <v>205</v>
      </c>
      <c r="D178" s="125" t="s">
        <v>125</v>
      </c>
      <c r="E178" s="126" t="s">
        <v>206</v>
      </c>
      <c r="F178" s="127" t="s">
        <v>207</v>
      </c>
      <c r="G178" s="128" t="s">
        <v>199</v>
      </c>
      <c r="H178" s="129">
        <v>11.93</v>
      </c>
      <c r="I178" s="130"/>
      <c r="J178" s="130">
        <f>ROUND(I178*H178,2)</f>
        <v>0</v>
      </c>
      <c r="K178" s="131"/>
      <c r="L178" s="28"/>
      <c r="M178" s="132" t="s">
        <v>1</v>
      </c>
      <c r="N178" s="133" t="s">
        <v>40</v>
      </c>
      <c r="O178" s="134">
        <v>0</v>
      </c>
      <c r="P178" s="134">
        <f>O178*H178</f>
        <v>0</v>
      </c>
      <c r="Q178" s="134">
        <v>0</v>
      </c>
      <c r="R178" s="134">
        <f>Q178*H178</f>
        <v>0</v>
      </c>
      <c r="S178" s="134">
        <v>0</v>
      </c>
      <c r="T178" s="135">
        <f>S178*H178</f>
        <v>0</v>
      </c>
      <c r="AR178" s="136" t="s">
        <v>129</v>
      </c>
      <c r="AT178" s="136" t="s">
        <v>125</v>
      </c>
      <c r="AU178" s="136" t="s">
        <v>85</v>
      </c>
      <c r="AY178" s="16" t="s">
        <v>122</v>
      </c>
      <c r="BE178" s="137">
        <f>IF(N178="základní",J178,0)</f>
        <v>0</v>
      </c>
      <c r="BF178" s="137">
        <f>IF(N178="snížená",J178,0)</f>
        <v>0</v>
      </c>
      <c r="BG178" s="137">
        <f>IF(N178="zákl. přenesená",J178,0)</f>
        <v>0</v>
      </c>
      <c r="BH178" s="137">
        <f>IF(N178="sníž. přenesená",J178,0)</f>
        <v>0</v>
      </c>
      <c r="BI178" s="137">
        <f>IF(N178="nulová",J178,0)</f>
        <v>0</v>
      </c>
      <c r="BJ178" s="16" t="s">
        <v>83</v>
      </c>
      <c r="BK178" s="137">
        <f>ROUND(I178*H178,2)</f>
        <v>0</v>
      </c>
      <c r="BL178" s="16" t="s">
        <v>129</v>
      </c>
      <c r="BM178" s="136" t="s">
        <v>208</v>
      </c>
    </row>
    <row r="179" spans="2:65" s="12" customFormat="1" x14ac:dyDescent="0.2">
      <c r="B179" s="138"/>
      <c r="D179" s="139" t="s">
        <v>131</v>
      </c>
      <c r="E179" s="140" t="s">
        <v>1</v>
      </c>
      <c r="F179" s="141" t="s">
        <v>209</v>
      </c>
      <c r="H179" s="140" t="s">
        <v>1</v>
      </c>
      <c r="L179" s="138"/>
      <c r="M179" s="142"/>
      <c r="T179" s="143"/>
      <c r="AT179" s="140" t="s">
        <v>131</v>
      </c>
      <c r="AU179" s="140" t="s">
        <v>85</v>
      </c>
      <c r="AV179" s="12" t="s">
        <v>83</v>
      </c>
      <c r="AW179" s="12" t="s">
        <v>32</v>
      </c>
      <c r="AX179" s="12" t="s">
        <v>75</v>
      </c>
      <c r="AY179" s="140" t="s">
        <v>122</v>
      </c>
    </row>
    <row r="180" spans="2:65" s="13" customFormat="1" x14ac:dyDescent="0.2">
      <c r="B180" s="144"/>
      <c r="D180" s="139" t="s">
        <v>131</v>
      </c>
      <c r="E180" s="145" t="s">
        <v>1</v>
      </c>
      <c r="F180" s="146" t="s">
        <v>210</v>
      </c>
      <c r="H180" s="147">
        <v>11.93</v>
      </c>
      <c r="L180" s="144"/>
      <c r="M180" s="148"/>
      <c r="T180" s="149"/>
      <c r="AT180" s="145" t="s">
        <v>131</v>
      </c>
      <c r="AU180" s="145" t="s">
        <v>85</v>
      </c>
      <c r="AV180" s="13" t="s">
        <v>85</v>
      </c>
      <c r="AW180" s="13" t="s">
        <v>32</v>
      </c>
      <c r="AX180" s="13" t="s">
        <v>83</v>
      </c>
      <c r="AY180" s="145" t="s">
        <v>122</v>
      </c>
    </row>
    <row r="181" spans="2:65" s="11" customFormat="1" ht="22.9" customHeight="1" x14ac:dyDescent="0.2">
      <c r="B181" s="113"/>
      <c r="D181" s="114" t="s">
        <v>74</v>
      </c>
      <c r="E181" s="122" t="s">
        <v>211</v>
      </c>
      <c r="F181" s="122" t="s">
        <v>212</v>
      </c>
      <c r="J181" s="123">
        <f>BK181</f>
        <v>0</v>
      </c>
      <c r="L181" s="113"/>
      <c r="M181" s="117"/>
      <c r="P181" s="118">
        <f>SUM(P182:P183)</f>
        <v>1.1386859999999999</v>
      </c>
      <c r="R181" s="118">
        <f>SUM(R182:R183)</f>
        <v>0</v>
      </c>
      <c r="T181" s="119">
        <f>SUM(T182:T183)</f>
        <v>0</v>
      </c>
      <c r="AR181" s="114" t="s">
        <v>83</v>
      </c>
      <c r="AT181" s="120" t="s">
        <v>74</v>
      </c>
      <c r="AU181" s="120" t="s">
        <v>83</v>
      </c>
      <c r="AY181" s="114" t="s">
        <v>122</v>
      </c>
      <c r="BK181" s="121">
        <f>SUM(BK182:BK183)</f>
        <v>0</v>
      </c>
    </row>
    <row r="182" spans="2:65" s="1" customFormat="1" ht="33" customHeight="1" x14ac:dyDescent="0.2">
      <c r="B182" s="124"/>
      <c r="C182" s="125" t="s">
        <v>213</v>
      </c>
      <c r="D182" s="125" t="s">
        <v>125</v>
      </c>
      <c r="E182" s="126" t="s">
        <v>214</v>
      </c>
      <c r="F182" s="127" t="s">
        <v>215</v>
      </c>
      <c r="G182" s="128" t="s">
        <v>199</v>
      </c>
      <c r="H182" s="129">
        <v>1.097</v>
      </c>
      <c r="I182" s="130"/>
      <c r="J182" s="130">
        <f>ROUND(I182*H182,2)</f>
        <v>0</v>
      </c>
      <c r="K182" s="131"/>
      <c r="L182" s="28"/>
      <c r="M182" s="132" t="s">
        <v>1</v>
      </c>
      <c r="N182" s="133" t="s">
        <v>40</v>
      </c>
      <c r="O182" s="134">
        <v>0.83099999999999996</v>
      </c>
      <c r="P182" s="134">
        <f>O182*H182</f>
        <v>0.91160699999999995</v>
      </c>
      <c r="Q182" s="134">
        <v>0</v>
      </c>
      <c r="R182" s="134">
        <f>Q182*H182</f>
        <v>0</v>
      </c>
      <c r="S182" s="134">
        <v>0</v>
      </c>
      <c r="T182" s="135">
        <f>S182*H182</f>
        <v>0</v>
      </c>
      <c r="AR182" s="136" t="s">
        <v>129</v>
      </c>
      <c r="AT182" s="136" t="s">
        <v>125</v>
      </c>
      <c r="AU182" s="136" t="s">
        <v>85</v>
      </c>
      <c r="AY182" s="16" t="s">
        <v>122</v>
      </c>
      <c r="BE182" s="137">
        <f>IF(N182="základní",J182,0)</f>
        <v>0</v>
      </c>
      <c r="BF182" s="137">
        <f>IF(N182="snížená",J182,0)</f>
        <v>0</v>
      </c>
      <c r="BG182" s="137">
        <f>IF(N182="zákl. přenesená",J182,0)</f>
        <v>0</v>
      </c>
      <c r="BH182" s="137">
        <f>IF(N182="sníž. přenesená",J182,0)</f>
        <v>0</v>
      </c>
      <c r="BI182" s="137">
        <f>IF(N182="nulová",J182,0)</f>
        <v>0</v>
      </c>
      <c r="BJ182" s="16" t="s">
        <v>83</v>
      </c>
      <c r="BK182" s="137">
        <f>ROUND(I182*H182,2)</f>
        <v>0</v>
      </c>
      <c r="BL182" s="16" t="s">
        <v>129</v>
      </c>
      <c r="BM182" s="136" t="s">
        <v>216</v>
      </c>
    </row>
    <row r="183" spans="2:65" s="1" customFormat="1" ht="37.9" customHeight="1" x14ac:dyDescent="0.2">
      <c r="B183" s="124"/>
      <c r="C183" s="125" t="s">
        <v>8</v>
      </c>
      <c r="D183" s="125" t="s">
        <v>125</v>
      </c>
      <c r="E183" s="126" t="s">
        <v>217</v>
      </c>
      <c r="F183" s="127" t="s">
        <v>218</v>
      </c>
      <c r="G183" s="128" t="s">
        <v>199</v>
      </c>
      <c r="H183" s="129">
        <v>1.097</v>
      </c>
      <c r="I183" s="130"/>
      <c r="J183" s="130">
        <f>ROUND(I183*H183,2)</f>
        <v>0</v>
      </c>
      <c r="K183" s="131"/>
      <c r="L183" s="28"/>
      <c r="M183" s="132" t="s">
        <v>1</v>
      </c>
      <c r="N183" s="133" t="s">
        <v>40</v>
      </c>
      <c r="O183" s="134">
        <v>0.20699999999999999</v>
      </c>
      <c r="P183" s="134">
        <f>O183*H183</f>
        <v>0.22707899999999998</v>
      </c>
      <c r="Q183" s="134">
        <v>0</v>
      </c>
      <c r="R183" s="134">
        <f>Q183*H183</f>
        <v>0</v>
      </c>
      <c r="S183" s="134">
        <v>0</v>
      </c>
      <c r="T183" s="135">
        <f>S183*H183</f>
        <v>0</v>
      </c>
      <c r="AR183" s="136" t="s">
        <v>129</v>
      </c>
      <c r="AT183" s="136" t="s">
        <v>125</v>
      </c>
      <c r="AU183" s="136" t="s">
        <v>85</v>
      </c>
      <c r="AY183" s="16" t="s">
        <v>122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6" t="s">
        <v>83</v>
      </c>
      <c r="BK183" s="137">
        <f>ROUND(I183*H183,2)</f>
        <v>0</v>
      </c>
      <c r="BL183" s="16" t="s">
        <v>129</v>
      </c>
      <c r="BM183" s="136" t="s">
        <v>219</v>
      </c>
    </row>
    <row r="184" spans="2:65" s="11" customFormat="1" ht="25.9" customHeight="1" x14ac:dyDescent="0.2">
      <c r="B184" s="113"/>
      <c r="D184" s="114" t="s">
        <v>74</v>
      </c>
      <c r="E184" s="115" t="s">
        <v>220</v>
      </c>
      <c r="F184" s="115" t="s">
        <v>221</v>
      </c>
      <c r="J184" s="116">
        <f>BK184</f>
        <v>0</v>
      </c>
      <c r="L184" s="113"/>
      <c r="M184" s="117"/>
      <c r="P184" s="118">
        <f>P185+P199</f>
        <v>18.791</v>
      </c>
      <c r="R184" s="118">
        <f>R185+R199</f>
        <v>7.2499999999999995E-2</v>
      </c>
      <c r="T184" s="119">
        <f>T185+T199</f>
        <v>0</v>
      </c>
      <c r="AR184" s="114" t="s">
        <v>85</v>
      </c>
      <c r="AT184" s="120" t="s">
        <v>74</v>
      </c>
      <c r="AU184" s="120" t="s">
        <v>75</v>
      </c>
      <c r="AY184" s="114" t="s">
        <v>122</v>
      </c>
      <c r="BK184" s="121">
        <f>BK185+BK199</f>
        <v>0</v>
      </c>
    </row>
    <row r="185" spans="2:65" s="11" customFormat="1" ht="22.9" customHeight="1" x14ac:dyDescent="0.2">
      <c r="B185" s="113"/>
      <c r="D185" s="114" t="s">
        <v>74</v>
      </c>
      <c r="E185" s="122" t="s">
        <v>222</v>
      </c>
      <c r="F185" s="122" t="s">
        <v>223</v>
      </c>
      <c r="J185" s="123">
        <f>BK185</f>
        <v>0</v>
      </c>
      <c r="L185" s="113"/>
      <c r="M185" s="117"/>
      <c r="P185" s="118">
        <f>SUM(P186:P198)</f>
        <v>12.576000000000001</v>
      </c>
      <c r="R185" s="118">
        <f>SUM(R186:R198)</f>
        <v>5.7099999999999998E-2</v>
      </c>
      <c r="T185" s="119">
        <f>SUM(T186:T198)</f>
        <v>0</v>
      </c>
      <c r="AR185" s="114" t="s">
        <v>85</v>
      </c>
      <c r="AT185" s="120" t="s">
        <v>74</v>
      </c>
      <c r="AU185" s="120" t="s">
        <v>83</v>
      </c>
      <c r="AY185" s="114" t="s">
        <v>122</v>
      </c>
      <c r="BK185" s="121">
        <f>SUM(BK186:BK198)</f>
        <v>0</v>
      </c>
    </row>
    <row r="186" spans="2:65" s="1" customFormat="1" ht="24.2" customHeight="1" x14ac:dyDescent="0.2">
      <c r="B186" s="124"/>
      <c r="C186" s="125" t="s">
        <v>224</v>
      </c>
      <c r="D186" s="125" t="s">
        <v>125</v>
      </c>
      <c r="E186" s="126" t="s">
        <v>225</v>
      </c>
      <c r="F186" s="127" t="s">
        <v>226</v>
      </c>
      <c r="G186" s="128" t="s">
        <v>138</v>
      </c>
      <c r="H186" s="129">
        <v>1</v>
      </c>
      <c r="I186" s="130"/>
      <c r="J186" s="130">
        <f>ROUND(I186*H186,2)</f>
        <v>0</v>
      </c>
      <c r="K186" s="131"/>
      <c r="L186" s="28"/>
      <c r="M186" s="132" t="s">
        <v>1</v>
      </c>
      <c r="N186" s="133" t="s">
        <v>40</v>
      </c>
      <c r="O186" s="134">
        <v>8.1590000000000007</v>
      </c>
      <c r="P186" s="134">
        <f>O186*H186</f>
        <v>8.1590000000000007</v>
      </c>
      <c r="Q186" s="134">
        <v>8.8000000000000003E-4</v>
      </c>
      <c r="R186" s="134">
        <f>Q186*H186</f>
        <v>8.8000000000000003E-4</v>
      </c>
      <c r="S186" s="134">
        <v>0</v>
      </c>
      <c r="T186" s="135">
        <f>S186*H186</f>
        <v>0</v>
      </c>
      <c r="AR186" s="136" t="s">
        <v>224</v>
      </c>
      <c r="AT186" s="136" t="s">
        <v>125</v>
      </c>
      <c r="AU186" s="136" t="s">
        <v>85</v>
      </c>
      <c r="AY186" s="16" t="s">
        <v>122</v>
      </c>
      <c r="BE186" s="137">
        <f>IF(N186="základní",J186,0)</f>
        <v>0</v>
      </c>
      <c r="BF186" s="137">
        <f>IF(N186="snížená",J186,0)</f>
        <v>0</v>
      </c>
      <c r="BG186" s="137">
        <f>IF(N186="zákl. přenesená",J186,0)</f>
        <v>0</v>
      </c>
      <c r="BH186" s="137">
        <f>IF(N186="sníž. přenesená",J186,0)</f>
        <v>0</v>
      </c>
      <c r="BI186" s="137">
        <f>IF(N186="nulová",J186,0)</f>
        <v>0</v>
      </c>
      <c r="BJ186" s="16" t="s">
        <v>83</v>
      </c>
      <c r="BK186" s="137">
        <f>ROUND(I186*H186,2)</f>
        <v>0</v>
      </c>
      <c r="BL186" s="16" t="s">
        <v>224</v>
      </c>
      <c r="BM186" s="136" t="s">
        <v>227</v>
      </c>
    </row>
    <row r="187" spans="2:65" s="12" customFormat="1" x14ac:dyDescent="0.2">
      <c r="B187" s="138"/>
      <c r="D187" s="139" t="s">
        <v>131</v>
      </c>
      <c r="E187" s="140" t="s">
        <v>1</v>
      </c>
      <c r="F187" s="141" t="s">
        <v>228</v>
      </c>
      <c r="H187" s="140" t="s">
        <v>1</v>
      </c>
      <c r="L187" s="138"/>
      <c r="M187" s="142"/>
      <c r="T187" s="143"/>
      <c r="AT187" s="140" t="s">
        <v>131</v>
      </c>
      <c r="AU187" s="140" t="s">
        <v>85</v>
      </c>
      <c r="AV187" s="12" t="s">
        <v>83</v>
      </c>
      <c r="AW187" s="12" t="s">
        <v>32</v>
      </c>
      <c r="AX187" s="12" t="s">
        <v>75</v>
      </c>
      <c r="AY187" s="140" t="s">
        <v>122</v>
      </c>
    </row>
    <row r="188" spans="2:65" s="13" customFormat="1" x14ac:dyDescent="0.2">
      <c r="B188" s="144"/>
      <c r="D188" s="139" t="s">
        <v>131</v>
      </c>
      <c r="E188" s="145" t="s">
        <v>1</v>
      </c>
      <c r="F188" s="146" t="s">
        <v>83</v>
      </c>
      <c r="H188" s="147">
        <v>1</v>
      </c>
      <c r="L188" s="144"/>
      <c r="M188" s="148"/>
      <c r="T188" s="149"/>
      <c r="AT188" s="145" t="s">
        <v>131</v>
      </c>
      <c r="AU188" s="145" t="s">
        <v>85</v>
      </c>
      <c r="AV188" s="13" t="s">
        <v>85</v>
      </c>
      <c r="AW188" s="13" t="s">
        <v>32</v>
      </c>
      <c r="AX188" s="13" t="s">
        <v>83</v>
      </c>
      <c r="AY188" s="145" t="s">
        <v>122</v>
      </c>
    </row>
    <row r="189" spans="2:65" s="1" customFormat="1" ht="16.5" customHeight="1" x14ac:dyDescent="0.2">
      <c r="B189" s="124"/>
      <c r="C189" s="150" t="s">
        <v>229</v>
      </c>
      <c r="D189" s="150" t="s">
        <v>142</v>
      </c>
      <c r="E189" s="151" t="s">
        <v>230</v>
      </c>
      <c r="F189" s="152" t="s">
        <v>231</v>
      </c>
      <c r="G189" s="153" t="s">
        <v>128</v>
      </c>
      <c r="H189" s="154">
        <v>1</v>
      </c>
      <c r="I189" s="155"/>
      <c r="J189" s="155">
        <f>ROUND(I189*H189,2)</f>
        <v>0</v>
      </c>
      <c r="K189" s="156"/>
      <c r="L189" s="157"/>
      <c r="M189" s="158" t="s">
        <v>1</v>
      </c>
      <c r="N189" s="159" t="s">
        <v>40</v>
      </c>
      <c r="O189" s="134">
        <v>0</v>
      </c>
      <c r="P189" s="134">
        <f>O189*H189</f>
        <v>0</v>
      </c>
      <c r="Q189" s="134">
        <v>2.5440000000000001E-2</v>
      </c>
      <c r="R189" s="134">
        <f>Q189*H189</f>
        <v>2.5440000000000001E-2</v>
      </c>
      <c r="S189" s="134">
        <v>0</v>
      </c>
      <c r="T189" s="135">
        <f>S189*H189</f>
        <v>0</v>
      </c>
      <c r="AR189" s="136" t="s">
        <v>232</v>
      </c>
      <c r="AT189" s="136" t="s">
        <v>142</v>
      </c>
      <c r="AU189" s="136" t="s">
        <v>85</v>
      </c>
      <c r="AY189" s="16" t="s">
        <v>122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6" t="s">
        <v>83</v>
      </c>
      <c r="BK189" s="137">
        <f>ROUND(I189*H189,2)</f>
        <v>0</v>
      </c>
      <c r="BL189" s="16" t="s">
        <v>224</v>
      </c>
      <c r="BM189" s="136" t="s">
        <v>233</v>
      </c>
    </row>
    <row r="190" spans="2:65" s="1" customFormat="1" ht="19.5" x14ac:dyDescent="0.2">
      <c r="B190" s="28"/>
      <c r="D190" s="139" t="s">
        <v>234</v>
      </c>
      <c r="F190" s="166" t="s">
        <v>235</v>
      </c>
      <c r="L190" s="28"/>
      <c r="M190" s="167"/>
      <c r="T190" s="51"/>
      <c r="AT190" s="16" t="s">
        <v>234</v>
      </c>
      <c r="AU190" s="16" t="s">
        <v>85</v>
      </c>
    </row>
    <row r="191" spans="2:65" s="12" customFormat="1" x14ac:dyDescent="0.2">
      <c r="B191" s="138"/>
      <c r="D191" s="139" t="s">
        <v>131</v>
      </c>
      <c r="E191" s="140" t="s">
        <v>1</v>
      </c>
      <c r="F191" s="141" t="s">
        <v>236</v>
      </c>
      <c r="H191" s="140" t="s">
        <v>1</v>
      </c>
      <c r="L191" s="138"/>
      <c r="M191" s="142"/>
      <c r="T191" s="143"/>
      <c r="AT191" s="140" t="s">
        <v>131</v>
      </c>
      <c r="AU191" s="140" t="s">
        <v>85</v>
      </c>
      <c r="AV191" s="12" t="s">
        <v>83</v>
      </c>
      <c r="AW191" s="12" t="s">
        <v>32</v>
      </c>
      <c r="AX191" s="12" t="s">
        <v>75</v>
      </c>
      <c r="AY191" s="140" t="s">
        <v>122</v>
      </c>
    </row>
    <row r="192" spans="2:65" s="13" customFormat="1" x14ac:dyDescent="0.2">
      <c r="B192" s="144"/>
      <c r="D192" s="139" t="s">
        <v>131</v>
      </c>
      <c r="E192" s="145" t="s">
        <v>1</v>
      </c>
      <c r="F192" s="146" t="s">
        <v>83</v>
      </c>
      <c r="H192" s="147">
        <v>1</v>
      </c>
      <c r="L192" s="144"/>
      <c r="M192" s="148"/>
      <c r="T192" s="149"/>
      <c r="AT192" s="145" t="s">
        <v>131</v>
      </c>
      <c r="AU192" s="145" t="s">
        <v>85</v>
      </c>
      <c r="AV192" s="13" t="s">
        <v>85</v>
      </c>
      <c r="AW192" s="13" t="s">
        <v>32</v>
      </c>
      <c r="AX192" s="13" t="s">
        <v>83</v>
      </c>
      <c r="AY192" s="145" t="s">
        <v>122</v>
      </c>
    </row>
    <row r="193" spans="2:65" s="1" customFormat="1" ht="24.2" customHeight="1" x14ac:dyDescent="0.2">
      <c r="B193" s="124"/>
      <c r="C193" s="125" t="s">
        <v>237</v>
      </c>
      <c r="D193" s="125" t="s">
        <v>125</v>
      </c>
      <c r="E193" s="126" t="s">
        <v>238</v>
      </c>
      <c r="F193" s="127" t="s">
        <v>239</v>
      </c>
      <c r="G193" s="128" t="s">
        <v>138</v>
      </c>
      <c r="H193" s="129">
        <v>1</v>
      </c>
      <c r="I193" s="130"/>
      <c r="J193" s="130">
        <f>ROUND(I193*H193,2)</f>
        <v>0</v>
      </c>
      <c r="K193" s="131"/>
      <c r="L193" s="28"/>
      <c r="M193" s="132" t="s">
        <v>1</v>
      </c>
      <c r="N193" s="133" t="s">
        <v>40</v>
      </c>
      <c r="O193" s="134">
        <v>4.4169999999999998</v>
      </c>
      <c r="P193" s="134">
        <f>O193*H193</f>
        <v>4.4169999999999998</v>
      </c>
      <c r="Q193" s="134">
        <v>4.8000000000000001E-4</v>
      </c>
      <c r="R193" s="134">
        <f>Q193*H193</f>
        <v>4.8000000000000001E-4</v>
      </c>
      <c r="S193" s="134">
        <v>0</v>
      </c>
      <c r="T193" s="135">
        <f>S193*H193</f>
        <v>0</v>
      </c>
      <c r="AR193" s="136" t="s">
        <v>224</v>
      </c>
      <c r="AT193" s="136" t="s">
        <v>125</v>
      </c>
      <c r="AU193" s="136" t="s">
        <v>85</v>
      </c>
      <c r="AY193" s="16" t="s">
        <v>122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6" t="s">
        <v>83</v>
      </c>
      <c r="BK193" s="137">
        <f>ROUND(I193*H193,2)</f>
        <v>0</v>
      </c>
      <c r="BL193" s="16" t="s">
        <v>224</v>
      </c>
      <c r="BM193" s="136" t="s">
        <v>240</v>
      </c>
    </row>
    <row r="194" spans="2:65" s="12" customFormat="1" x14ac:dyDescent="0.2">
      <c r="B194" s="138"/>
      <c r="D194" s="139" t="s">
        <v>131</v>
      </c>
      <c r="E194" s="140" t="s">
        <v>1</v>
      </c>
      <c r="F194" s="141" t="s">
        <v>241</v>
      </c>
      <c r="H194" s="140" t="s">
        <v>1</v>
      </c>
      <c r="L194" s="138"/>
      <c r="M194" s="142"/>
      <c r="T194" s="143"/>
      <c r="AT194" s="140" t="s">
        <v>131</v>
      </c>
      <c r="AU194" s="140" t="s">
        <v>85</v>
      </c>
      <c r="AV194" s="12" t="s">
        <v>83</v>
      </c>
      <c r="AW194" s="12" t="s">
        <v>32</v>
      </c>
      <c r="AX194" s="12" t="s">
        <v>75</v>
      </c>
      <c r="AY194" s="140" t="s">
        <v>122</v>
      </c>
    </row>
    <row r="195" spans="2:65" s="13" customFormat="1" x14ac:dyDescent="0.2">
      <c r="B195" s="144"/>
      <c r="D195" s="139" t="s">
        <v>131</v>
      </c>
      <c r="E195" s="145" t="s">
        <v>1</v>
      </c>
      <c r="F195" s="146" t="s">
        <v>83</v>
      </c>
      <c r="H195" s="147">
        <v>1</v>
      </c>
      <c r="L195" s="144"/>
      <c r="M195" s="148"/>
      <c r="T195" s="149"/>
      <c r="AT195" s="145" t="s">
        <v>131</v>
      </c>
      <c r="AU195" s="145" t="s">
        <v>85</v>
      </c>
      <c r="AV195" s="13" t="s">
        <v>85</v>
      </c>
      <c r="AW195" s="13" t="s">
        <v>32</v>
      </c>
      <c r="AX195" s="13" t="s">
        <v>83</v>
      </c>
      <c r="AY195" s="145" t="s">
        <v>122</v>
      </c>
    </row>
    <row r="196" spans="2:65" s="1" customFormat="1" ht="21.75" customHeight="1" x14ac:dyDescent="0.2">
      <c r="B196" s="124"/>
      <c r="C196" s="150" t="s">
        <v>242</v>
      </c>
      <c r="D196" s="150" t="s">
        <v>142</v>
      </c>
      <c r="E196" s="151" t="s">
        <v>243</v>
      </c>
      <c r="F196" s="152" t="s">
        <v>244</v>
      </c>
      <c r="G196" s="153" t="s">
        <v>138</v>
      </c>
      <c r="H196" s="154">
        <v>1</v>
      </c>
      <c r="I196" s="155"/>
      <c r="J196" s="155">
        <f>ROUND(I196*H196,2)</f>
        <v>0</v>
      </c>
      <c r="K196" s="156"/>
      <c r="L196" s="157"/>
      <c r="M196" s="158" t="s">
        <v>1</v>
      </c>
      <c r="N196" s="159" t="s">
        <v>40</v>
      </c>
      <c r="O196" s="134">
        <v>0</v>
      </c>
      <c r="P196" s="134">
        <f>O196*H196</f>
        <v>0</v>
      </c>
      <c r="Q196" s="134">
        <v>3.0300000000000001E-2</v>
      </c>
      <c r="R196" s="134">
        <f>Q196*H196</f>
        <v>3.0300000000000001E-2</v>
      </c>
      <c r="S196" s="134">
        <v>0</v>
      </c>
      <c r="T196" s="135">
        <f>S196*H196</f>
        <v>0</v>
      </c>
      <c r="AR196" s="136" t="s">
        <v>232</v>
      </c>
      <c r="AT196" s="136" t="s">
        <v>142</v>
      </c>
      <c r="AU196" s="136" t="s">
        <v>85</v>
      </c>
      <c r="AY196" s="16" t="s">
        <v>122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6" t="s">
        <v>83</v>
      </c>
      <c r="BK196" s="137">
        <f>ROUND(I196*H196,2)</f>
        <v>0</v>
      </c>
      <c r="BL196" s="16" t="s">
        <v>224</v>
      </c>
      <c r="BM196" s="136" t="s">
        <v>245</v>
      </c>
    </row>
    <row r="197" spans="2:65" s="1" customFormat="1" ht="19.5" x14ac:dyDescent="0.2">
      <c r="B197" s="28"/>
      <c r="D197" s="139" t="s">
        <v>234</v>
      </c>
      <c r="F197" s="166" t="s">
        <v>246</v>
      </c>
      <c r="L197" s="28"/>
      <c r="M197" s="167"/>
      <c r="T197" s="51"/>
      <c r="AT197" s="16" t="s">
        <v>234</v>
      </c>
      <c r="AU197" s="16" t="s">
        <v>85</v>
      </c>
    </row>
    <row r="198" spans="2:65" s="13" customFormat="1" x14ac:dyDescent="0.2">
      <c r="B198" s="144"/>
      <c r="D198" s="139" t="s">
        <v>131</v>
      </c>
      <c r="E198" s="145" t="s">
        <v>1</v>
      </c>
      <c r="F198" s="146" t="s">
        <v>83</v>
      </c>
      <c r="H198" s="147">
        <v>1</v>
      </c>
      <c r="L198" s="144"/>
      <c r="M198" s="148"/>
      <c r="T198" s="149"/>
      <c r="AT198" s="145" t="s">
        <v>131</v>
      </c>
      <c r="AU198" s="145" t="s">
        <v>85</v>
      </c>
      <c r="AV198" s="13" t="s">
        <v>85</v>
      </c>
      <c r="AW198" s="13" t="s">
        <v>32</v>
      </c>
      <c r="AX198" s="13" t="s">
        <v>83</v>
      </c>
      <c r="AY198" s="145" t="s">
        <v>122</v>
      </c>
    </row>
    <row r="199" spans="2:65" s="11" customFormat="1" ht="22.9" customHeight="1" x14ac:dyDescent="0.2">
      <c r="B199" s="113"/>
      <c r="D199" s="114" t="s">
        <v>74</v>
      </c>
      <c r="E199" s="122" t="s">
        <v>247</v>
      </c>
      <c r="F199" s="122" t="s">
        <v>248</v>
      </c>
      <c r="J199" s="123">
        <f>BK199</f>
        <v>0</v>
      </c>
      <c r="L199" s="113"/>
      <c r="M199" s="117"/>
      <c r="P199" s="118">
        <f>SUM(P200:P204)</f>
        <v>6.2150000000000007</v>
      </c>
      <c r="R199" s="118">
        <f>SUM(R200:R204)</f>
        <v>1.5399999999999999E-2</v>
      </c>
      <c r="T199" s="119">
        <f>SUM(T200:T204)</f>
        <v>0</v>
      </c>
      <c r="AR199" s="114" t="s">
        <v>85</v>
      </c>
      <c r="AT199" s="120" t="s">
        <v>74</v>
      </c>
      <c r="AU199" s="120" t="s">
        <v>83</v>
      </c>
      <c r="AY199" s="114" t="s">
        <v>122</v>
      </c>
      <c r="BK199" s="121">
        <f>SUM(BK200:BK204)</f>
        <v>0</v>
      </c>
    </row>
    <row r="200" spans="2:65" s="1" customFormat="1" ht="16.5" customHeight="1" x14ac:dyDescent="0.2">
      <c r="B200" s="124"/>
      <c r="C200" s="125" t="s">
        <v>249</v>
      </c>
      <c r="D200" s="125" t="s">
        <v>125</v>
      </c>
      <c r="E200" s="126" t="s">
        <v>250</v>
      </c>
      <c r="F200" s="127" t="s">
        <v>251</v>
      </c>
      <c r="G200" s="128" t="s">
        <v>128</v>
      </c>
      <c r="H200" s="129">
        <v>55</v>
      </c>
      <c r="I200" s="130"/>
      <c r="J200" s="130">
        <f>ROUND(I200*H200,2)</f>
        <v>0</v>
      </c>
      <c r="K200" s="131"/>
      <c r="L200" s="28"/>
      <c r="M200" s="132" t="s">
        <v>1</v>
      </c>
      <c r="N200" s="133" t="s">
        <v>40</v>
      </c>
      <c r="O200" s="134">
        <v>1.2E-2</v>
      </c>
      <c r="P200" s="134">
        <f>O200*H200</f>
        <v>0.66</v>
      </c>
      <c r="Q200" s="134">
        <v>0</v>
      </c>
      <c r="R200" s="134">
        <f>Q200*H200</f>
        <v>0</v>
      </c>
      <c r="S200" s="134">
        <v>0</v>
      </c>
      <c r="T200" s="135">
        <f>S200*H200</f>
        <v>0</v>
      </c>
      <c r="AR200" s="136" t="s">
        <v>224</v>
      </c>
      <c r="AT200" s="136" t="s">
        <v>125</v>
      </c>
      <c r="AU200" s="136" t="s">
        <v>85</v>
      </c>
      <c r="AY200" s="16" t="s">
        <v>122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6" t="s">
        <v>83</v>
      </c>
      <c r="BK200" s="137">
        <f>ROUND(I200*H200,2)</f>
        <v>0</v>
      </c>
      <c r="BL200" s="16" t="s">
        <v>224</v>
      </c>
      <c r="BM200" s="136" t="s">
        <v>252</v>
      </c>
    </row>
    <row r="201" spans="2:65" s="13" customFormat="1" x14ac:dyDescent="0.2">
      <c r="B201" s="144"/>
      <c r="D201" s="139" t="s">
        <v>131</v>
      </c>
      <c r="E201" s="145" t="s">
        <v>1</v>
      </c>
      <c r="F201" s="146" t="s">
        <v>253</v>
      </c>
      <c r="H201" s="147">
        <v>55</v>
      </c>
      <c r="L201" s="144"/>
      <c r="M201" s="148"/>
      <c r="T201" s="149"/>
      <c r="AT201" s="145" t="s">
        <v>131</v>
      </c>
      <c r="AU201" s="145" t="s">
        <v>85</v>
      </c>
      <c r="AV201" s="13" t="s">
        <v>85</v>
      </c>
      <c r="AW201" s="13" t="s">
        <v>32</v>
      </c>
      <c r="AX201" s="13" t="s">
        <v>83</v>
      </c>
      <c r="AY201" s="145" t="s">
        <v>122</v>
      </c>
    </row>
    <row r="202" spans="2:65" s="1" customFormat="1" ht="24.2" customHeight="1" x14ac:dyDescent="0.2">
      <c r="B202" s="124"/>
      <c r="C202" s="125" t="s">
        <v>7</v>
      </c>
      <c r="D202" s="125" t="s">
        <v>125</v>
      </c>
      <c r="E202" s="126" t="s">
        <v>254</v>
      </c>
      <c r="F202" s="127" t="s">
        <v>255</v>
      </c>
      <c r="G202" s="128" t="s">
        <v>128</v>
      </c>
      <c r="H202" s="129">
        <v>55</v>
      </c>
      <c r="I202" s="130"/>
      <c r="J202" s="130">
        <f>ROUND(I202*H202,2)</f>
        <v>0</v>
      </c>
      <c r="K202" s="131"/>
      <c r="L202" s="28"/>
      <c r="M202" s="132" t="s">
        <v>1</v>
      </c>
      <c r="N202" s="133" t="s">
        <v>40</v>
      </c>
      <c r="O202" s="134">
        <v>0.10100000000000001</v>
      </c>
      <c r="P202" s="134">
        <f>O202*H202</f>
        <v>5.5550000000000006</v>
      </c>
      <c r="Q202" s="134">
        <v>2.7999999999999998E-4</v>
      </c>
      <c r="R202" s="134">
        <f>Q202*H202</f>
        <v>1.5399999999999999E-2</v>
      </c>
      <c r="S202" s="134">
        <v>0</v>
      </c>
      <c r="T202" s="135">
        <f>S202*H202</f>
        <v>0</v>
      </c>
      <c r="AR202" s="136" t="s">
        <v>224</v>
      </c>
      <c r="AT202" s="136" t="s">
        <v>125</v>
      </c>
      <c r="AU202" s="136" t="s">
        <v>85</v>
      </c>
      <c r="AY202" s="16" t="s">
        <v>122</v>
      </c>
      <c r="BE202" s="137">
        <f>IF(N202="základní",J202,0)</f>
        <v>0</v>
      </c>
      <c r="BF202" s="137">
        <f>IF(N202="snížená",J202,0)</f>
        <v>0</v>
      </c>
      <c r="BG202" s="137">
        <f>IF(N202="zákl. přenesená",J202,0)</f>
        <v>0</v>
      </c>
      <c r="BH202" s="137">
        <f>IF(N202="sníž. přenesená",J202,0)</f>
        <v>0</v>
      </c>
      <c r="BI202" s="137">
        <f>IF(N202="nulová",J202,0)</f>
        <v>0</v>
      </c>
      <c r="BJ202" s="16" t="s">
        <v>83</v>
      </c>
      <c r="BK202" s="137">
        <f>ROUND(I202*H202,2)</f>
        <v>0</v>
      </c>
      <c r="BL202" s="16" t="s">
        <v>224</v>
      </c>
      <c r="BM202" s="136" t="s">
        <v>256</v>
      </c>
    </row>
    <row r="203" spans="2:65" s="12" customFormat="1" x14ac:dyDescent="0.2">
      <c r="B203" s="138"/>
      <c r="D203" s="139" t="s">
        <v>131</v>
      </c>
      <c r="E203" s="140" t="s">
        <v>1</v>
      </c>
      <c r="F203" s="141" t="s">
        <v>257</v>
      </c>
      <c r="H203" s="140" t="s">
        <v>1</v>
      </c>
      <c r="L203" s="138"/>
      <c r="M203" s="142"/>
      <c r="T203" s="143"/>
      <c r="AT203" s="140" t="s">
        <v>131</v>
      </c>
      <c r="AU203" s="140" t="s">
        <v>85</v>
      </c>
      <c r="AV203" s="12" t="s">
        <v>83</v>
      </c>
      <c r="AW203" s="12" t="s">
        <v>32</v>
      </c>
      <c r="AX203" s="12" t="s">
        <v>75</v>
      </c>
      <c r="AY203" s="140" t="s">
        <v>122</v>
      </c>
    </row>
    <row r="204" spans="2:65" s="13" customFormat="1" x14ac:dyDescent="0.2">
      <c r="B204" s="144"/>
      <c r="D204" s="139" t="s">
        <v>131</v>
      </c>
      <c r="E204" s="145" t="s">
        <v>1</v>
      </c>
      <c r="F204" s="146" t="s">
        <v>253</v>
      </c>
      <c r="H204" s="147">
        <v>55</v>
      </c>
      <c r="L204" s="144"/>
      <c r="M204" s="148"/>
      <c r="T204" s="149"/>
      <c r="AT204" s="145" t="s">
        <v>131</v>
      </c>
      <c r="AU204" s="145" t="s">
        <v>85</v>
      </c>
      <c r="AV204" s="13" t="s">
        <v>85</v>
      </c>
      <c r="AW204" s="13" t="s">
        <v>32</v>
      </c>
      <c r="AX204" s="13" t="s">
        <v>83</v>
      </c>
      <c r="AY204" s="145" t="s">
        <v>122</v>
      </c>
    </row>
    <row r="205" spans="2:65" s="11" customFormat="1" ht="25.9" customHeight="1" x14ac:dyDescent="0.2">
      <c r="B205" s="113"/>
      <c r="D205" s="114" t="s">
        <v>74</v>
      </c>
      <c r="E205" s="115" t="s">
        <v>142</v>
      </c>
      <c r="F205" s="115" t="s">
        <v>258</v>
      </c>
      <c r="J205" s="116">
        <f>BK205</f>
        <v>0</v>
      </c>
      <c r="L205" s="113"/>
      <c r="M205" s="117"/>
      <c r="P205" s="118">
        <f>P206+P210</f>
        <v>0</v>
      </c>
      <c r="R205" s="118">
        <f>R206+R210</f>
        <v>0</v>
      </c>
      <c r="T205" s="119">
        <f>T206+T210</f>
        <v>0</v>
      </c>
      <c r="AR205" s="114" t="s">
        <v>141</v>
      </c>
      <c r="AT205" s="120" t="s">
        <v>74</v>
      </c>
      <c r="AU205" s="120" t="s">
        <v>75</v>
      </c>
      <c r="AY205" s="114" t="s">
        <v>122</v>
      </c>
      <c r="BK205" s="121">
        <f>BK206+BK210</f>
        <v>0</v>
      </c>
    </row>
    <row r="206" spans="2:65" s="11" customFormat="1" ht="22.9" customHeight="1" x14ac:dyDescent="0.2">
      <c r="B206" s="113"/>
      <c r="D206" s="114" t="s">
        <v>74</v>
      </c>
      <c r="E206" s="122" t="s">
        <v>259</v>
      </c>
      <c r="F206" s="122" t="s">
        <v>260</v>
      </c>
      <c r="J206" s="123">
        <f>BK206</f>
        <v>0</v>
      </c>
      <c r="L206" s="113"/>
      <c r="M206" s="117"/>
      <c r="P206" s="118">
        <f>SUM(P207:P209)</f>
        <v>0</v>
      </c>
      <c r="R206" s="118">
        <f>SUM(R207:R209)</f>
        <v>0</v>
      </c>
      <c r="T206" s="119">
        <f>SUM(T207:T209)</f>
        <v>0</v>
      </c>
      <c r="AR206" s="114" t="s">
        <v>141</v>
      </c>
      <c r="AT206" s="120" t="s">
        <v>74</v>
      </c>
      <c r="AU206" s="120" t="s">
        <v>83</v>
      </c>
      <c r="AY206" s="114" t="s">
        <v>122</v>
      </c>
      <c r="BK206" s="121">
        <f>SUM(BK207:BK209)</f>
        <v>0</v>
      </c>
    </row>
    <row r="207" spans="2:65" s="1" customFormat="1" ht="16.5" customHeight="1" x14ac:dyDescent="0.2">
      <c r="B207" s="124"/>
      <c r="C207" s="125" t="s">
        <v>153</v>
      </c>
      <c r="D207" s="125" t="s">
        <v>125</v>
      </c>
      <c r="E207" s="126" t="s">
        <v>261</v>
      </c>
      <c r="F207" s="127" t="s">
        <v>262</v>
      </c>
      <c r="G207" s="128" t="s">
        <v>167</v>
      </c>
      <c r="H207" s="129">
        <v>1</v>
      </c>
      <c r="I207" s="130"/>
      <c r="J207" s="130">
        <f>ROUND(I207*H207,2)</f>
        <v>0</v>
      </c>
      <c r="K207" s="131"/>
      <c r="L207" s="28"/>
      <c r="M207" s="132" t="s">
        <v>1</v>
      </c>
      <c r="N207" s="133" t="s">
        <v>40</v>
      </c>
      <c r="O207" s="134">
        <v>0</v>
      </c>
      <c r="P207" s="134">
        <f>O207*H207</f>
        <v>0</v>
      </c>
      <c r="Q207" s="134">
        <v>0</v>
      </c>
      <c r="R207" s="134">
        <f>Q207*H207</f>
        <v>0</v>
      </c>
      <c r="S207" s="134">
        <v>0</v>
      </c>
      <c r="T207" s="135">
        <f>S207*H207</f>
        <v>0</v>
      </c>
      <c r="AR207" s="136" t="s">
        <v>83</v>
      </c>
      <c r="AT207" s="136" t="s">
        <v>125</v>
      </c>
      <c r="AU207" s="136" t="s">
        <v>85</v>
      </c>
      <c r="AY207" s="16" t="s">
        <v>122</v>
      </c>
      <c r="BE207" s="137">
        <f>IF(N207="základní",J207,0)</f>
        <v>0</v>
      </c>
      <c r="BF207" s="137">
        <f>IF(N207="snížená",J207,0)</f>
        <v>0</v>
      </c>
      <c r="BG207" s="137">
        <f>IF(N207="zákl. přenesená",J207,0)</f>
        <v>0</v>
      </c>
      <c r="BH207" s="137">
        <f>IF(N207="sníž. přenesená",J207,0)</f>
        <v>0</v>
      </c>
      <c r="BI207" s="137">
        <f>IF(N207="nulová",J207,0)</f>
        <v>0</v>
      </c>
      <c r="BJ207" s="16" t="s">
        <v>83</v>
      </c>
      <c r="BK207" s="137">
        <f>ROUND(I207*H207,2)</f>
        <v>0</v>
      </c>
      <c r="BL207" s="16" t="s">
        <v>83</v>
      </c>
      <c r="BM207" s="136" t="s">
        <v>263</v>
      </c>
    </row>
    <row r="208" spans="2:65" s="12" customFormat="1" x14ac:dyDescent="0.2">
      <c r="B208" s="138"/>
      <c r="D208" s="139" t="s">
        <v>131</v>
      </c>
      <c r="E208" s="140" t="s">
        <v>1</v>
      </c>
      <c r="F208" s="141" t="s">
        <v>264</v>
      </c>
      <c r="H208" s="140" t="s">
        <v>1</v>
      </c>
      <c r="L208" s="138"/>
      <c r="M208" s="142"/>
      <c r="T208" s="143"/>
      <c r="AT208" s="140" t="s">
        <v>131</v>
      </c>
      <c r="AU208" s="140" t="s">
        <v>85</v>
      </c>
      <c r="AV208" s="12" t="s">
        <v>83</v>
      </c>
      <c r="AW208" s="12" t="s">
        <v>32</v>
      </c>
      <c r="AX208" s="12" t="s">
        <v>75</v>
      </c>
      <c r="AY208" s="140" t="s">
        <v>122</v>
      </c>
    </row>
    <row r="209" spans="2:65" s="13" customFormat="1" x14ac:dyDescent="0.2">
      <c r="B209" s="144"/>
      <c r="D209" s="139" t="s">
        <v>131</v>
      </c>
      <c r="E209" s="145" t="s">
        <v>1</v>
      </c>
      <c r="F209" s="146" t="s">
        <v>83</v>
      </c>
      <c r="H209" s="147">
        <v>1</v>
      </c>
      <c r="L209" s="144"/>
      <c r="M209" s="148"/>
      <c r="T209" s="149"/>
      <c r="AT209" s="145" t="s">
        <v>131</v>
      </c>
      <c r="AU209" s="145" t="s">
        <v>85</v>
      </c>
      <c r="AV209" s="13" t="s">
        <v>85</v>
      </c>
      <c r="AW209" s="13" t="s">
        <v>32</v>
      </c>
      <c r="AX209" s="13" t="s">
        <v>83</v>
      </c>
      <c r="AY209" s="145" t="s">
        <v>122</v>
      </c>
    </row>
    <row r="210" spans="2:65" s="11" customFormat="1" ht="22.9" customHeight="1" x14ac:dyDescent="0.2">
      <c r="B210" s="113"/>
      <c r="D210" s="114" t="s">
        <v>74</v>
      </c>
      <c r="E210" s="122" t="s">
        <v>265</v>
      </c>
      <c r="F210" s="122" t="s">
        <v>266</v>
      </c>
      <c r="J210" s="123">
        <f>BK210</f>
        <v>0</v>
      </c>
      <c r="L210" s="113"/>
      <c r="M210" s="117"/>
      <c r="P210" s="118">
        <f>SUM(P211:P251)</f>
        <v>0</v>
      </c>
      <c r="R210" s="118">
        <f>SUM(R211:R251)</f>
        <v>0</v>
      </c>
      <c r="T210" s="119">
        <f>SUM(T211:T251)</f>
        <v>0</v>
      </c>
      <c r="AR210" s="114" t="s">
        <v>141</v>
      </c>
      <c r="AT210" s="120" t="s">
        <v>74</v>
      </c>
      <c r="AU210" s="120" t="s">
        <v>83</v>
      </c>
      <c r="AY210" s="114" t="s">
        <v>122</v>
      </c>
      <c r="BK210" s="121">
        <f>SUM(BK211:BK251)</f>
        <v>0</v>
      </c>
    </row>
    <row r="211" spans="2:65" s="1" customFormat="1" ht="37.9" customHeight="1" x14ac:dyDescent="0.2">
      <c r="B211" s="124"/>
      <c r="C211" s="125" t="s">
        <v>267</v>
      </c>
      <c r="D211" s="125" t="s">
        <v>125</v>
      </c>
      <c r="E211" s="126" t="s">
        <v>268</v>
      </c>
      <c r="F211" s="127" t="s">
        <v>269</v>
      </c>
      <c r="G211" s="128" t="s">
        <v>138</v>
      </c>
      <c r="H211" s="129">
        <v>1</v>
      </c>
      <c r="I211" s="130"/>
      <c r="J211" s="130">
        <f>ROUND(I211*H211,2)</f>
        <v>0</v>
      </c>
      <c r="K211" s="131"/>
      <c r="L211" s="28"/>
      <c r="M211" s="132" t="s">
        <v>1</v>
      </c>
      <c r="N211" s="133" t="s">
        <v>40</v>
      </c>
      <c r="O211" s="134">
        <v>0</v>
      </c>
      <c r="P211" s="134">
        <f>O211*H211</f>
        <v>0</v>
      </c>
      <c r="Q211" s="134">
        <v>0</v>
      </c>
      <c r="R211" s="134">
        <f>Q211*H211</f>
        <v>0</v>
      </c>
      <c r="S211" s="134">
        <v>0</v>
      </c>
      <c r="T211" s="135">
        <f>S211*H211</f>
        <v>0</v>
      </c>
      <c r="AR211" s="136" t="s">
        <v>83</v>
      </c>
      <c r="AT211" s="136" t="s">
        <v>125</v>
      </c>
      <c r="AU211" s="136" t="s">
        <v>85</v>
      </c>
      <c r="AY211" s="16" t="s">
        <v>122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6" t="s">
        <v>83</v>
      </c>
      <c r="BK211" s="137">
        <f>ROUND(I211*H211,2)</f>
        <v>0</v>
      </c>
      <c r="BL211" s="16" t="s">
        <v>83</v>
      </c>
      <c r="BM211" s="136" t="s">
        <v>270</v>
      </c>
    </row>
    <row r="212" spans="2:65" s="12" customFormat="1" x14ac:dyDescent="0.2">
      <c r="B212" s="138"/>
      <c r="D212" s="139" t="s">
        <v>131</v>
      </c>
      <c r="E212" s="140" t="s">
        <v>1</v>
      </c>
      <c r="F212" s="141" t="s">
        <v>271</v>
      </c>
      <c r="H212" s="140" t="s">
        <v>1</v>
      </c>
      <c r="L212" s="138"/>
      <c r="M212" s="142"/>
      <c r="T212" s="143"/>
      <c r="AT212" s="140" t="s">
        <v>131</v>
      </c>
      <c r="AU212" s="140" t="s">
        <v>85</v>
      </c>
      <c r="AV212" s="12" t="s">
        <v>83</v>
      </c>
      <c r="AW212" s="12" t="s">
        <v>32</v>
      </c>
      <c r="AX212" s="12" t="s">
        <v>75</v>
      </c>
      <c r="AY212" s="140" t="s">
        <v>122</v>
      </c>
    </row>
    <row r="213" spans="2:65" s="13" customFormat="1" x14ac:dyDescent="0.2">
      <c r="B213" s="144"/>
      <c r="D213" s="139" t="s">
        <v>131</v>
      </c>
      <c r="E213" s="145" t="s">
        <v>1</v>
      </c>
      <c r="F213" s="146" t="s">
        <v>83</v>
      </c>
      <c r="H213" s="147">
        <v>1</v>
      </c>
      <c r="L213" s="144"/>
      <c r="M213" s="148"/>
      <c r="T213" s="149"/>
      <c r="AT213" s="145" t="s">
        <v>131</v>
      </c>
      <c r="AU213" s="145" t="s">
        <v>85</v>
      </c>
      <c r="AV213" s="13" t="s">
        <v>85</v>
      </c>
      <c r="AW213" s="13" t="s">
        <v>32</v>
      </c>
      <c r="AX213" s="13" t="s">
        <v>83</v>
      </c>
      <c r="AY213" s="145" t="s">
        <v>122</v>
      </c>
    </row>
    <row r="214" spans="2:65" s="1" customFormat="1" ht="114.95" customHeight="1" x14ac:dyDescent="0.2">
      <c r="B214" s="124"/>
      <c r="C214" s="125" t="s">
        <v>272</v>
      </c>
      <c r="D214" s="125" t="s">
        <v>125</v>
      </c>
      <c r="E214" s="126" t="s">
        <v>273</v>
      </c>
      <c r="F214" s="127" t="s">
        <v>274</v>
      </c>
      <c r="G214" s="128" t="s">
        <v>138</v>
      </c>
      <c r="H214" s="129">
        <v>1</v>
      </c>
      <c r="I214" s="130"/>
      <c r="J214" s="130">
        <f>ROUND(I214*H214,2)</f>
        <v>0</v>
      </c>
      <c r="K214" s="131"/>
      <c r="L214" s="28"/>
      <c r="M214" s="132" t="s">
        <v>1</v>
      </c>
      <c r="N214" s="133" t="s">
        <v>40</v>
      </c>
      <c r="O214" s="134">
        <v>0</v>
      </c>
      <c r="P214" s="134">
        <f>O214*H214</f>
        <v>0</v>
      </c>
      <c r="Q214" s="134">
        <v>0</v>
      </c>
      <c r="R214" s="134">
        <f>Q214*H214</f>
        <v>0</v>
      </c>
      <c r="S214" s="134">
        <v>0</v>
      </c>
      <c r="T214" s="135">
        <f>S214*H214</f>
        <v>0</v>
      </c>
      <c r="AR214" s="136" t="s">
        <v>83</v>
      </c>
      <c r="AT214" s="136" t="s">
        <v>125</v>
      </c>
      <c r="AU214" s="136" t="s">
        <v>85</v>
      </c>
      <c r="AY214" s="16" t="s">
        <v>122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6" t="s">
        <v>83</v>
      </c>
      <c r="BK214" s="137">
        <f>ROUND(I214*H214,2)</f>
        <v>0</v>
      </c>
      <c r="BL214" s="16" t="s">
        <v>83</v>
      </c>
      <c r="BM214" s="136" t="s">
        <v>275</v>
      </c>
    </row>
    <row r="215" spans="2:65" s="12" customFormat="1" x14ac:dyDescent="0.2">
      <c r="B215" s="138"/>
      <c r="D215" s="139" t="s">
        <v>131</v>
      </c>
      <c r="E215" s="140" t="s">
        <v>1</v>
      </c>
      <c r="F215" s="141" t="s">
        <v>276</v>
      </c>
      <c r="H215" s="140" t="s">
        <v>1</v>
      </c>
      <c r="L215" s="138"/>
      <c r="M215" s="142"/>
      <c r="T215" s="143"/>
      <c r="AT215" s="140" t="s">
        <v>131</v>
      </c>
      <c r="AU215" s="140" t="s">
        <v>85</v>
      </c>
      <c r="AV215" s="12" t="s">
        <v>83</v>
      </c>
      <c r="AW215" s="12" t="s">
        <v>32</v>
      </c>
      <c r="AX215" s="12" t="s">
        <v>75</v>
      </c>
      <c r="AY215" s="140" t="s">
        <v>122</v>
      </c>
    </row>
    <row r="216" spans="2:65" s="13" customFormat="1" x14ac:dyDescent="0.2">
      <c r="B216" s="144"/>
      <c r="D216" s="139" t="s">
        <v>131</v>
      </c>
      <c r="E216" s="145" t="s">
        <v>1</v>
      </c>
      <c r="F216" s="146" t="s">
        <v>83</v>
      </c>
      <c r="H216" s="147">
        <v>1</v>
      </c>
      <c r="L216" s="144"/>
      <c r="M216" s="148"/>
      <c r="T216" s="149"/>
      <c r="AT216" s="145" t="s">
        <v>131</v>
      </c>
      <c r="AU216" s="145" t="s">
        <v>85</v>
      </c>
      <c r="AV216" s="13" t="s">
        <v>85</v>
      </c>
      <c r="AW216" s="13" t="s">
        <v>32</v>
      </c>
      <c r="AX216" s="13" t="s">
        <v>83</v>
      </c>
      <c r="AY216" s="145" t="s">
        <v>122</v>
      </c>
    </row>
    <row r="217" spans="2:65" s="1" customFormat="1" ht="67.5" customHeight="1" x14ac:dyDescent="0.2">
      <c r="B217" s="124"/>
      <c r="C217" s="125" t="s">
        <v>277</v>
      </c>
      <c r="D217" s="125" t="s">
        <v>125</v>
      </c>
      <c r="E217" s="126" t="s">
        <v>278</v>
      </c>
      <c r="F217" s="127" t="s">
        <v>279</v>
      </c>
      <c r="G217" s="128" t="s">
        <v>167</v>
      </c>
      <c r="H217" s="129">
        <v>1</v>
      </c>
      <c r="I217" s="130"/>
      <c r="J217" s="130">
        <f>ROUND(I217*H217,2)</f>
        <v>0</v>
      </c>
      <c r="K217" s="131"/>
      <c r="L217" s="28"/>
      <c r="M217" s="132" t="s">
        <v>1</v>
      </c>
      <c r="N217" s="133" t="s">
        <v>40</v>
      </c>
      <c r="O217" s="134">
        <v>0</v>
      </c>
      <c r="P217" s="134">
        <f>O217*H217</f>
        <v>0</v>
      </c>
      <c r="Q217" s="134">
        <v>0</v>
      </c>
      <c r="R217" s="134">
        <f>Q217*H217</f>
        <v>0</v>
      </c>
      <c r="S217" s="134">
        <v>0</v>
      </c>
      <c r="T217" s="135">
        <f>S217*H217</f>
        <v>0</v>
      </c>
      <c r="AR217" s="136" t="s">
        <v>83</v>
      </c>
      <c r="AT217" s="136" t="s">
        <v>125</v>
      </c>
      <c r="AU217" s="136" t="s">
        <v>85</v>
      </c>
      <c r="AY217" s="16" t="s">
        <v>122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6" t="s">
        <v>83</v>
      </c>
      <c r="BK217" s="137">
        <f>ROUND(I217*H217,2)</f>
        <v>0</v>
      </c>
      <c r="BL217" s="16" t="s">
        <v>83</v>
      </c>
      <c r="BM217" s="136" t="s">
        <v>280</v>
      </c>
    </row>
    <row r="218" spans="2:65" s="12" customFormat="1" x14ac:dyDescent="0.2">
      <c r="B218" s="138"/>
      <c r="D218" s="139" t="s">
        <v>131</v>
      </c>
      <c r="E218" s="140" t="s">
        <v>1</v>
      </c>
      <c r="F218" s="141" t="s">
        <v>281</v>
      </c>
      <c r="H218" s="140" t="s">
        <v>1</v>
      </c>
      <c r="L218" s="138"/>
      <c r="M218" s="142"/>
      <c r="T218" s="143"/>
      <c r="AT218" s="140" t="s">
        <v>131</v>
      </c>
      <c r="AU218" s="140" t="s">
        <v>85</v>
      </c>
      <c r="AV218" s="12" t="s">
        <v>83</v>
      </c>
      <c r="AW218" s="12" t="s">
        <v>32</v>
      </c>
      <c r="AX218" s="12" t="s">
        <v>75</v>
      </c>
      <c r="AY218" s="140" t="s">
        <v>122</v>
      </c>
    </row>
    <row r="219" spans="2:65" s="13" customFormat="1" x14ac:dyDescent="0.2">
      <c r="B219" s="144"/>
      <c r="D219" s="139" t="s">
        <v>131</v>
      </c>
      <c r="E219" s="145" t="s">
        <v>1</v>
      </c>
      <c r="F219" s="146" t="s">
        <v>83</v>
      </c>
      <c r="H219" s="147">
        <v>1</v>
      </c>
      <c r="L219" s="144"/>
      <c r="M219" s="148"/>
      <c r="T219" s="149"/>
      <c r="AT219" s="145" t="s">
        <v>131</v>
      </c>
      <c r="AU219" s="145" t="s">
        <v>85</v>
      </c>
      <c r="AV219" s="13" t="s">
        <v>85</v>
      </c>
      <c r="AW219" s="13" t="s">
        <v>32</v>
      </c>
      <c r="AX219" s="13" t="s">
        <v>83</v>
      </c>
      <c r="AY219" s="145" t="s">
        <v>122</v>
      </c>
    </row>
    <row r="220" spans="2:65" s="1" customFormat="1" ht="16.5" customHeight="1" x14ac:dyDescent="0.2">
      <c r="B220" s="124"/>
      <c r="C220" s="125" t="s">
        <v>282</v>
      </c>
      <c r="D220" s="125" t="s">
        <v>125</v>
      </c>
      <c r="E220" s="126" t="s">
        <v>283</v>
      </c>
      <c r="F220" s="127" t="s">
        <v>284</v>
      </c>
      <c r="G220" s="128" t="s">
        <v>285</v>
      </c>
      <c r="H220" s="129">
        <v>1</v>
      </c>
      <c r="I220" s="130"/>
      <c r="J220" s="130">
        <f>ROUND(I220*H220,2)</f>
        <v>0</v>
      </c>
      <c r="K220" s="131"/>
      <c r="L220" s="28"/>
      <c r="M220" s="132" t="s">
        <v>1</v>
      </c>
      <c r="N220" s="133" t="s">
        <v>40</v>
      </c>
      <c r="O220" s="134">
        <v>0</v>
      </c>
      <c r="P220" s="134">
        <f>O220*H220</f>
        <v>0</v>
      </c>
      <c r="Q220" s="134">
        <v>0</v>
      </c>
      <c r="R220" s="134">
        <f>Q220*H220</f>
        <v>0</v>
      </c>
      <c r="S220" s="134">
        <v>0</v>
      </c>
      <c r="T220" s="135">
        <f>S220*H220</f>
        <v>0</v>
      </c>
      <c r="AR220" s="136" t="s">
        <v>83</v>
      </c>
      <c r="AT220" s="136" t="s">
        <v>125</v>
      </c>
      <c r="AU220" s="136" t="s">
        <v>85</v>
      </c>
      <c r="AY220" s="16" t="s">
        <v>122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83</v>
      </c>
      <c r="BK220" s="137">
        <f>ROUND(I220*H220,2)</f>
        <v>0</v>
      </c>
      <c r="BL220" s="16" t="s">
        <v>83</v>
      </c>
      <c r="BM220" s="136" t="s">
        <v>286</v>
      </c>
    </row>
    <row r="221" spans="2:65" s="12" customFormat="1" x14ac:dyDescent="0.2">
      <c r="B221" s="138"/>
      <c r="D221" s="139" t="s">
        <v>131</v>
      </c>
      <c r="E221" s="140" t="s">
        <v>1</v>
      </c>
      <c r="F221" s="141" t="s">
        <v>287</v>
      </c>
      <c r="H221" s="140" t="s">
        <v>1</v>
      </c>
      <c r="L221" s="138"/>
      <c r="M221" s="142"/>
      <c r="T221" s="143"/>
      <c r="AT221" s="140" t="s">
        <v>131</v>
      </c>
      <c r="AU221" s="140" t="s">
        <v>85</v>
      </c>
      <c r="AV221" s="12" t="s">
        <v>83</v>
      </c>
      <c r="AW221" s="12" t="s">
        <v>32</v>
      </c>
      <c r="AX221" s="12" t="s">
        <v>75</v>
      </c>
      <c r="AY221" s="140" t="s">
        <v>122</v>
      </c>
    </row>
    <row r="222" spans="2:65" s="13" customFormat="1" x14ac:dyDescent="0.2">
      <c r="B222" s="144"/>
      <c r="D222" s="139" t="s">
        <v>131</v>
      </c>
      <c r="E222" s="145" t="s">
        <v>1</v>
      </c>
      <c r="F222" s="146" t="s">
        <v>83</v>
      </c>
      <c r="H222" s="147">
        <v>1</v>
      </c>
      <c r="L222" s="144"/>
      <c r="M222" s="148"/>
      <c r="T222" s="149"/>
      <c r="AT222" s="145" t="s">
        <v>131</v>
      </c>
      <c r="AU222" s="145" t="s">
        <v>85</v>
      </c>
      <c r="AV222" s="13" t="s">
        <v>85</v>
      </c>
      <c r="AW222" s="13" t="s">
        <v>32</v>
      </c>
      <c r="AX222" s="13" t="s">
        <v>83</v>
      </c>
      <c r="AY222" s="145" t="s">
        <v>122</v>
      </c>
    </row>
    <row r="223" spans="2:65" s="1" customFormat="1" ht="16.5" customHeight="1" x14ac:dyDescent="0.2">
      <c r="B223" s="124"/>
      <c r="C223" s="125" t="s">
        <v>288</v>
      </c>
      <c r="D223" s="125" t="s">
        <v>125</v>
      </c>
      <c r="E223" s="126" t="s">
        <v>289</v>
      </c>
      <c r="F223" s="127" t="s">
        <v>290</v>
      </c>
      <c r="G223" s="128" t="s">
        <v>285</v>
      </c>
      <c r="H223" s="129">
        <v>1</v>
      </c>
      <c r="I223" s="130"/>
      <c r="J223" s="130">
        <f>ROUND(I223*H223,2)</f>
        <v>0</v>
      </c>
      <c r="K223" s="131"/>
      <c r="L223" s="28"/>
      <c r="M223" s="132" t="s">
        <v>1</v>
      </c>
      <c r="N223" s="133" t="s">
        <v>40</v>
      </c>
      <c r="O223" s="134">
        <v>0</v>
      </c>
      <c r="P223" s="134">
        <f>O223*H223</f>
        <v>0</v>
      </c>
      <c r="Q223" s="134">
        <v>0</v>
      </c>
      <c r="R223" s="134">
        <f>Q223*H223</f>
        <v>0</v>
      </c>
      <c r="S223" s="134">
        <v>0</v>
      </c>
      <c r="T223" s="135">
        <f>S223*H223</f>
        <v>0</v>
      </c>
      <c r="AR223" s="136" t="s">
        <v>83</v>
      </c>
      <c r="AT223" s="136" t="s">
        <v>125</v>
      </c>
      <c r="AU223" s="136" t="s">
        <v>85</v>
      </c>
      <c r="AY223" s="16" t="s">
        <v>122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83</v>
      </c>
      <c r="BK223" s="137">
        <f>ROUND(I223*H223,2)</f>
        <v>0</v>
      </c>
      <c r="BL223" s="16" t="s">
        <v>83</v>
      </c>
      <c r="BM223" s="136" t="s">
        <v>291</v>
      </c>
    </row>
    <row r="224" spans="2:65" s="12" customFormat="1" x14ac:dyDescent="0.2">
      <c r="B224" s="138"/>
      <c r="D224" s="139" t="s">
        <v>131</v>
      </c>
      <c r="E224" s="140" t="s">
        <v>1</v>
      </c>
      <c r="F224" s="141" t="s">
        <v>292</v>
      </c>
      <c r="H224" s="140" t="s">
        <v>1</v>
      </c>
      <c r="L224" s="138"/>
      <c r="M224" s="142"/>
      <c r="T224" s="143"/>
      <c r="AT224" s="140" t="s">
        <v>131</v>
      </c>
      <c r="AU224" s="140" t="s">
        <v>85</v>
      </c>
      <c r="AV224" s="12" t="s">
        <v>83</v>
      </c>
      <c r="AW224" s="12" t="s">
        <v>32</v>
      </c>
      <c r="AX224" s="12" t="s">
        <v>75</v>
      </c>
      <c r="AY224" s="140" t="s">
        <v>122</v>
      </c>
    </row>
    <row r="225" spans="2:65" s="13" customFormat="1" x14ac:dyDescent="0.2">
      <c r="B225" s="144"/>
      <c r="D225" s="139" t="s">
        <v>131</v>
      </c>
      <c r="E225" s="145" t="s">
        <v>1</v>
      </c>
      <c r="F225" s="146" t="s">
        <v>83</v>
      </c>
      <c r="H225" s="147">
        <v>1</v>
      </c>
      <c r="L225" s="144"/>
      <c r="M225" s="148"/>
      <c r="T225" s="149"/>
      <c r="AT225" s="145" t="s">
        <v>131</v>
      </c>
      <c r="AU225" s="145" t="s">
        <v>85</v>
      </c>
      <c r="AV225" s="13" t="s">
        <v>85</v>
      </c>
      <c r="AW225" s="13" t="s">
        <v>32</v>
      </c>
      <c r="AX225" s="13" t="s">
        <v>83</v>
      </c>
      <c r="AY225" s="145" t="s">
        <v>122</v>
      </c>
    </row>
    <row r="226" spans="2:65" s="1" customFormat="1" ht="16.5" customHeight="1" x14ac:dyDescent="0.2">
      <c r="B226" s="124"/>
      <c r="C226" s="125" t="s">
        <v>293</v>
      </c>
      <c r="D226" s="125" t="s">
        <v>125</v>
      </c>
      <c r="E226" s="126" t="s">
        <v>294</v>
      </c>
      <c r="F226" s="127" t="s">
        <v>295</v>
      </c>
      <c r="G226" s="128" t="s">
        <v>285</v>
      </c>
      <c r="H226" s="129">
        <v>1</v>
      </c>
      <c r="I226" s="130"/>
      <c r="J226" s="130">
        <f>ROUND(I226*H226,2)</f>
        <v>0</v>
      </c>
      <c r="K226" s="131"/>
      <c r="L226" s="28"/>
      <c r="M226" s="132" t="s">
        <v>1</v>
      </c>
      <c r="N226" s="133" t="s">
        <v>40</v>
      </c>
      <c r="O226" s="134">
        <v>0</v>
      </c>
      <c r="P226" s="134">
        <f>O226*H226</f>
        <v>0</v>
      </c>
      <c r="Q226" s="134">
        <v>0</v>
      </c>
      <c r="R226" s="134">
        <f>Q226*H226</f>
        <v>0</v>
      </c>
      <c r="S226" s="134">
        <v>0</v>
      </c>
      <c r="T226" s="135">
        <f>S226*H226</f>
        <v>0</v>
      </c>
      <c r="AR226" s="136" t="s">
        <v>83</v>
      </c>
      <c r="AT226" s="136" t="s">
        <v>125</v>
      </c>
      <c r="AU226" s="136" t="s">
        <v>85</v>
      </c>
      <c r="AY226" s="16" t="s">
        <v>122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6" t="s">
        <v>83</v>
      </c>
      <c r="BK226" s="137">
        <f>ROUND(I226*H226,2)</f>
        <v>0</v>
      </c>
      <c r="BL226" s="16" t="s">
        <v>83</v>
      </c>
      <c r="BM226" s="136" t="s">
        <v>296</v>
      </c>
    </row>
    <row r="227" spans="2:65" s="12" customFormat="1" x14ac:dyDescent="0.2">
      <c r="B227" s="138"/>
      <c r="D227" s="139" t="s">
        <v>131</v>
      </c>
      <c r="E227" s="140" t="s">
        <v>1</v>
      </c>
      <c r="F227" s="141" t="s">
        <v>297</v>
      </c>
      <c r="H227" s="140" t="s">
        <v>1</v>
      </c>
      <c r="L227" s="138"/>
      <c r="M227" s="142"/>
      <c r="T227" s="143"/>
      <c r="AT227" s="140" t="s">
        <v>131</v>
      </c>
      <c r="AU227" s="140" t="s">
        <v>85</v>
      </c>
      <c r="AV227" s="12" t="s">
        <v>83</v>
      </c>
      <c r="AW227" s="12" t="s">
        <v>32</v>
      </c>
      <c r="AX227" s="12" t="s">
        <v>75</v>
      </c>
      <c r="AY227" s="140" t="s">
        <v>122</v>
      </c>
    </row>
    <row r="228" spans="2:65" s="13" customFormat="1" x14ac:dyDescent="0.2">
      <c r="B228" s="144"/>
      <c r="D228" s="139" t="s">
        <v>131</v>
      </c>
      <c r="E228" s="145" t="s">
        <v>1</v>
      </c>
      <c r="F228" s="146" t="s">
        <v>83</v>
      </c>
      <c r="H228" s="147">
        <v>1</v>
      </c>
      <c r="L228" s="144"/>
      <c r="M228" s="148"/>
      <c r="T228" s="149"/>
      <c r="AT228" s="145" t="s">
        <v>131</v>
      </c>
      <c r="AU228" s="145" t="s">
        <v>85</v>
      </c>
      <c r="AV228" s="13" t="s">
        <v>85</v>
      </c>
      <c r="AW228" s="13" t="s">
        <v>32</v>
      </c>
      <c r="AX228" s="13" t="s">
        <v>83</v>
      </c>
      <c r="AY228" s="145" t="s">
        <v>122</v>
      </c>
    </row>
    <row r="229" spans="2:65" s="1" customFormat="1" ht="21.75" customHeight="1" x14ac:dyDescent="0.2">
      <c r="B229" s="124"/>
      <c r="C229" s="125" t="s">
        <v>298</v>
      </c>
      <c r="D229" s="125" t="s">
        <v>125</v>
      </c>
      <c r="E229" s="126" t="s">
        <v>299</v>
      </c>
      <c r="F229" s="127" t="s">
        <v>300</v>
      </c>
      <c r="G229" s="128" t="s">
        <v>180</v>
      </c>
      <c r="H229" s="129">
        <v>2</v>
      </c>
      <c r="I229" s="130"/>
      <c r="J229" s="130">
        <f>ROUND(I229*H229,2)</f>
        <v>0</v>
      </c>
      <c r="K229" s="131"/>
      <c r="L229" s="28"/>
      <c r="M229" s="132" t="s">
        <v>1</v>
      </c>
      <c r="N229" s="133" t="s">
        <v>40</v>
      </c>
      <c r="O229" s="134">
        <v>0</v>
      </c>
      <c r="P229" s="134">
        <f>O229*H229</f>
        <v>0</v>
      </c>
      <c r="Q229" s="134">
        <v>0</v>
      </c>
      <c r="R229" s="134">
        <f>Q229*H229</f>
        <v>0</v>
      </c>
      <c r="S229" s="134">
        <v>0</v>
      </c>
      <c r="T229" s="135">
        <f>S229*H229</f>
        <v>0</v>
      </c>
      <c r="AR229" s="136" t="s">
        <v>83</v>
      </c>
      <c r="AT229" s="136" t="s">
        <v>125</v>
      </c>
      <c r="AU229" s="136" t="s">
        <v>85</v>
      </c>
      <c r="AY229" s="16" t="s">
        <v>122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6" t="s">
        <v>83</v>
      </c>
      <c r="BK229" s="137">
        <f>ROUND(I229*H229,2)</f>
        <v>0</v>
      </c>
      <c r="BL229" s="16" t="s">
        <v>83</v>
      </c>
      <c r="BM229" s="136" t="s">
        <v>301</v>
      </c>
    </row>
    <row r="230" spans="2:65" s="12" customFormat="1" x14ac:dyDescent="0.2">
      <c r="B230" s="138"/>
      <c r="D230" s="139" t="s">
        <v>131</v>
      </c>
      <c r="E230" s="140" t="s">
        <v>1</v>
      </c>
      <c r="F230" s="141" t="s">
        <v>302</v>
      </c>
      <c r="H230" s="140" t="s">
        <v>1</v>
      </c>
      <c r="L230" s="138"/>
      <c r="M230" s="142"/>
      <c r="T230" s="143"/>
      <c r="AT230" s="140" t="s">
        <v>131</v>
      </c>
      <c r="AU230" s="140" t="s">
        <v>85</v>
      </c>
      <c r="AV230" s="12" t="s">
        <v>83</v>
      </c>
      <c r="AW230" s="12" t="s">
        <v>32</v>
      </c>
      <c r="AX230" s="12" t="s">
        <v>75</v>
      </c>
      <c r="AY230" s="140" t="s">
        <v>122</v>
      </c>
    </row>
    <row r="231" spans="2:65" s="13" customFormat="1" x14ac:dyDescent="0.2">
      <c r="B231" s="144"/>
      <c r="D231" s="139" t="s">
        <v>131</v>
      </c>
      <c r="E231" s="145" t="s">
        <v>1</v>
      </c>
      <c r="F231" s="146" t="s">
        <v>85</v>
      </c>
      <c r="H231" s="147">
        <v>2</v>
      </c>
      <c r="L231" s="144"/>
      <c r="M231" s="148"/>
      <c r="T231" s="149"/>
      <c r="AT231" s="145" t="s">
        <v>131</v>
      </c>
      <c r="AU231" s="145" t="s">
        <v>85</v>
      </c>
      <c r="AV231" s="13" t="s">
        <v>85</v>
      </c>
      <c r="AW231" s="13" t="s">
        <v>32</v>
      </c>
      <c r="AX231" s="13" t="s">
        <v>83</v>
      </c>
      <c r="AY231" s="145" t="s">
        <v>122</v>
      </c>
    </row>
    <row r="232" spans="2:65" s="1" customFormat="1" ht="21.75" customHeight="1" x14ac:dyDescent="0.2">
      <c r="B232" s="124"/>
      <c r="C232" s="125" t="s">
        <v>303</v>
      </c>
      <c r="D232" s="125" t="s">
        <v>125</v>
      </c>
      <c r="E232" s="126" t="s">
        <v>304</v>
      </c>
      <c r="F232" s="127" t="s">
        <v>305</v>
      </c>
      <c r="G232" s="128" t="s">
        <v>180</v>
      </c>
      <c r="H232" s="129">
        <v>9</v>
      </c>
      <c r="I232" s="130"/>
      <c r="J232" s="130">
        <f>ROUND(I232*H232,2)</f>
        <v>0</v>
      </c>
      <c r="K232" s="131"/>
      <c r="L232" s="28"/>
      <c r="M232" s="132" t="s">
        <v>1</v>
      </c>
      <c r="N232" s="133" t="s">
        <v>40</v>
      </c>
      <c r="O232" s="134">
        <v>0</v>
      </c>
      <c r="P232" s="134">
        <f>O232*H232</f>
        <v>0</v>
      </c>
      <c r="Q232" s="134">
        <v>0</v>
      </c>
      <c r="R232" s="134">
        <f>Q232*H232</f>
        <v>0</v>
      </c>
      <c r="S232" s="134">
        <v>0</v>
      </c>
      <c r="T232" s="135">
        <f>S232*H232</f>
        <v>0</v>
      </c>
      <c r="AR232" s="136" t="s">
        <v>83</v>
      </c>
      <c r="AT232" s="136" t="s">
        <v>125</v>
      </c>
      <c r="AU232" s="136" t="s">
        <v>85</v>
      </c>
      <c r="AY232" s="16" t="s">
        <v>122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6" t="s">
        <v>83</v>
      </c>
      <c r="BK232" s="137">
        <f>ROUND(I232*H232,2)</f>
        <v>0</v>
      </c>
      <c r="BL232" s="16" t="s">
        <v>83</v>
      </c>
      <c r="BM232" s="136" t="s">
        <v>306</v>
      </c>
    </row>
    <row r="233" spans="2:65" s="12" customFormat="1" ht="22.5" x14ac:dyDescent="0.2">
      <c r="B233" s="138"/>
      <c r="D233" s="139" t="s">
        <v>131</v>
      </c>
      <c r="E233" s="140" t="s">
        <v>1</v>
      </c>
      <c r="F233" s="141" t="s">
        <v>307</v>
      </c>
      <c r="H233" s="140" t="s">
        <v>1</v>
      </c>
      <c r="L233" s="138"/>
      <c r="M233" s="142"/>
      <c r="T233" s="143"/>
      <c r="AT233" s="140" t="s">
        <v>131</v>
      </c>
      <c r="AU233" s="140" t="s">
        <v>85</v>
      </c>
      <c r="AV233" s="12" t="s">
        <v>83</v>
      </c>
      <c r="AW233" s="12" t="s">
        <v>32</v>
      </c>
      <c r="AX233" s="12" t="s">
        <v>75</v>
      </c>
      <c r="AY233" s="140" t="s">
        <v>122</v>
      </c>
    </row>
    <row r="234" spans="2:65" s="13" customFormat="1" x14ac:dyDescent="0.2">
      <c r="B234" s="144"/>
      <c r="D234" s="139" t="s">
        <v>131</v>
      </c>
      <c r="E234" s="145" t="s">
        <v>1</v>
      </c>
      <c r="F234" s="146" t="s">
        <v>147</v>
      </c>
      <c r="H234" s="147">
        <v>9</v>
      </c>
      <c r="L234" s="144"/>
      <c r="M234" s="148"/>
      <c r="T234" s="149"/>
      <c r="AT234" s="145" t="s">
        <v>131</v>
      </c>
      <c r="AU234" s="145" t="s">
        <v>85</v>
      </c>
      <c r="AV234" s="13" t="s">
        <v>85</v>
      </c>
      <c r="AW234" s="13" t="s">
        <v>32</v>
      </c>
      <c r="AX234" s="13" t="s">
        <v>83</v>
      </c>
      <c r="AY234" s="145" t="s">
        <v>122</v>
      </c>
    </row>
    <row r="235" spans="2:65" s="1" customFormat="1" ht="24.2" customHeight="1" x14ac:dyDescent="0.2">
      <c r="B235" s="124"/>
      <c r="C235" s="125" t="s">
        <v>308</v>
      </c>
      <c r="D235" s="125" t="s">
        <v>125</v>
      </c>
      <c r="E235" s="126" t="s">
        <v>309</v>
      </c>
      <c r="F235" s="127" t="s">
        <v>310</v>
      </c>
      <c r="G235" s="128" t="s">
        <v>180</v>
      </c>
      <c r="H235" s="129">
        <v>3</v>
      </c>
      <c r="I235" s="130"/>
      <c r="J235" s="130">
        <f>ROUND(I235*H235,2)</f>
        <v>0</v>
      </c>
      <c r="K235" s="131"/>
      <c r="L235" s="28"/>
      <c r="M235" s="132" t="s">
        <v>1</v>
      </c>
      <c r="N235" s="133" t="s">
        <v>40</v>
      </c>
      <c r="O235" s="134">
        <v>0</v>
      </c>
      <c r="P235" s="134">
        <f>O235*H235</f>
        <v>0</v>
      </c>
      <c r="Q235" s="134">
        <v>0</v>
      </c>
      <c r="R235" s="134">
        <f>Q235*H235</f>
        <v>0</v>
      </c>
      <c r="S235" s="134">
        <v>0</v>
      </c>
      <c r="T235" s="135">
        <f>S235*H235</f>
        <v>0</v>
      </c>
      <c r="AR235" s="136" t="s">
        <v>83</v>
      </c>
      <c r="AT235" s="136" t="s">
        <v>125</v>
      </c>
      <c r="AU235" s="136" t="s">
        <v>85</v>
      </c>
      <c r="AY235" s="16" t="s">
        <v>122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6" t="s">
        <v>83</v>
      </c>
      <c r="BK235" s="137">
        <f>ROUND(I235*H235,2)</f>
        <v>0</v>
      </c>
      <c r="BL235" s="16" t="s">
        <v>83</v>
      </c>
      <c r="BM235" s="136" t="s">
        <v>311</v>
      </c>
    </row>
    <row r="236" spans="2:65" s="12" customFormat="1" x14ac:dyDescent="0.2">
      <c r="B236" s="138"/>
      <c r="D236" s="139" t="s">
        <v>131</v>
      </c>
      <c r="E236" s="140" t="s">
        <v>1</v>
      </c>
      <c r="F236" s="141" t="s">
        <v>312</v>
      </c>
      <c r="H236" s="140" t="s">
        <v>1</v>
      </c>
      <c r="L236" s="138"/>
      <c r="M236" s="142"/>
      <c r="T236" s="143"/>
      <c r="AT236" s="140" t="s">
        <v>131</v>
      </c>
      <c r="AU236" s="140" t="s">
        <v>85</v>
      </c>
      <c r="AV236" s="12" t="s">
        <v>83</v>
      </c>
      <c r="AW236" s="12" t="s">
        <v>32</v>
      </c>
      <c r="AX236" s="12" t="s">
        <v>75</v>
      </c>
      <c r="AY236" s="140" t="s">
        <v>122</v>
      </c>
    </row>
    <row r="237" spans="2:65" s="13" customFormat="1" x14ac:dyDescent="0.2">
      <c r="B237" s="144"/>
      <c r="D237" s="139" t="s">
        <v>131</v>
      </c>
      <c r="E237" s="145" t="s">
        <v>1</v>
      </c>
      <c r="F237" s="146" t="s">
        <v>141</v>
      </c>
      <c r="H237" s="147">
        <v>3</v>
      </c>
      <c r="L237" s="144"/>
      <c r="M237" s="148"/>
      <c r="T237" s="149"/>
      <c r="AT237" s="145" t="s">
        <v>131</v>
      </c>
      <c r="AU237" s="145" t="s">
        <v>85</v>
      </c>
      <c r="AV237" s="13" t="s">
        <v>85</v>
      </c>
      <c r="AW237" s="13" t="s">
        <v>32</v>
      </c>
      <c r="AX237" s="13" t="s">
        <v>83</v>
      </c>
      <c r="AY237" s="145" t="s">
        <v>122</v>
      </c>
    </row>
    <row r="238" spans="2:65" s="1" customFormat="1" ht="16.5" customHeight="1" x14ac:dyDescent="0.2">
      <c r="B238" s="124"/>
      <c r="C238" s="125" t="s">
        <v>232</v>
      </c>
      <c r="D238" s="125" t="s">
        <v>125</v>
      </c>
      <c r="E238" s="126" t="s">
        <v>313</v>
      </c>
      <c r="F238" s="127" t="s">
        <v>314</v>
      </c>
      <c r="G238" s="128" t="s">
        <v>180</v>
      </c>
      <c r="H238" s="129">
        <v>1</v>
      </c>
      <c r="I238" s="130"/>
      <c r="J238" s="130">
        <f>ROUND(I238*H238,2)</f>
        <v>0</v>
      </c>
      <c r="K238" s="131"/>
      <c r="L238" s="28"/>
      <c r="M238" s="132" t="s">
        <v>1</v>
      </c>
      <c r="N238" s="133" t="s">
        <v>40</v>
      </c>
      <c r="O238" s="134">
        <v>0</v>
      </c>
      <c r="P238" s="134">
        <f>O238*H238</f>
        <v>0</v>
      </c>
      <c r="Q238" s="134">
        <v>0</v>
      </c>
      <c r="R238" s="134">
        <f>Q238*H238</f>
        <v>0</v>
      </c>
      <c r="S238" s="134">
        <v>0</v>
      </c>
      <c r="T238" s="135">
        <f>S238*H238</f>
        <v>0</v>
      </c>
      <c r="AR238" s="136" t="s">
        <v>83</v>
      </c>
      <c r="AT238" s="136" t="s">
        <v>125</v>
      </c>
      <c r="AU238" s="136" t="s">
        <v>85</v>
      </c>
      <c r="AY238" s="16" t="s">
        <v>122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6" t="s">
        <v>83</v>
      </c>
      <c r="BK238" s="137">
        <f>ROUND(I238*H238,2)</f>
        <v>0</v>
      </c>
      <c r="BL238" s="16" t="s">
        <v>83</v>
      </c>
      <c r="BM238" s="136" t="s">
        <v>315</v>
      </c>
    </row>
    <row r="239" spans="2:65" s="12" customFormat="1" x14ac:dyDescent="0.2">
      <c r="B239" s="138"/>
      <c r="D239" s="139" t="s">
        <v>131</v>
      </c>
      <c r="E239" s="140" t="s">
        <v>1</v>
      </c>
      <c r="F239" s="141" t="s">
        <v>316</v>
      </c>
      <c r="H239" s="140" t="s">
        <v>1</v>
      </c>
      <c r="L239" s="138"/>
      <c r="M239" s="142"/>
      <c r="T239" s="143"/>
      <c r="AT239" s="140" t="s">
        <v>131</v>
      </c>
      <c r="AU239" s="140" t="s">
        <v>85</v>
      </c>
      <c r="AV239" s="12" t="s">
        <v>83</v>
      </c>
      <c r="AW239" s="12" t="s">
        <v>32</v>
      </c>
      <c r="AX239" s="12" t="s">
        <v>75</v>
      </c>
      <c r="AY239" s="140" t="s">
        <v>122</v>
      </c>
    </row>
    <row r="240" spans="2:65" s="13" customFormat="1" x14ac:dyDescent="0.2">
      <c r="B240" s="144"/>
      <c r="D240" s="139" t="s">
        <v>131</v>
      </c>
      <c r="E240" s="145" t="s">
        <v>1</v>
      </c>
      <c r="F240" s="146" t="s">
        <v>83</v>
      </c>
      <c r="H240" s="147">
        <v>1</v>
      </c>
      <c r="L240" s="144"/>
      <c r="M240" s="148"/>
      <c r="T240" s="149"/>
      <c r="AT240" s="145" t="s">
        <v>131</v>
      </c>
      <c r="AU240" s="145" t="s">
        <v>85</v>
      </c>
      <c r="AV240" s="13" t="s">
        <v>85</v>
      </c>
      <c r="AW240" s="13" t="s">
        <v>32</v>
      </c>
      <c r="AX240" s="13" t="s">
        <v>83</v>
      </c>
      <c r="AY240" s="145" t="s">
        <v>122</v>
      </c>
    </row>
    <row r="241" spans="2:65" s="1" customFormat="1" ht="16.5" customHeight="1" x14ac:dyDescent="0.2">
      <c r="B241" s="124"/>
      <c r="C241" s="125" t="s">
        <v>317</v>
      </c>
      <c r="D241" s="125" t="s">
        <v>125</v>
      </c>
      <c r="E241" s="126" t="s">
        <v>318</v>
      </c>
      <c r="F241" s="127" t="s">
        <v>319</v>
      </c>
      <c r="G241" s="128" t="s">
        <v>180</v>
      </c>
      <c r="H241" s="129">
        <v>6</v>
      </c>
      <c r="I241" s="130"/>
      <c r="J241" s="130">
        <f>ROUND(I241*H241,2)</f>
        <v>0</v>
      </c>
      <c r="K241" s="131"/>
      <c r="L241" s="28"/>
      <c r="M241" s="132" t="s">
        <v>1</v>
      </c>
      <c r="N241" s="133" t="s">
        <v>40</v>
      </c>
      <c r="O241" s="134">
        <v>0</v>
      </c>
      <c r="P241" s="134">
        <f>O241*H241</f>
        <v>0</v>
      </c>
      <c r="Q241" s="134">
        <v>0</v>
      </c>
      <c r="R241" s="134">
        <f>Q241*H241</f>
        <v>0</v>
      </c>
      <c r="S241" s="134">
        <v>0</v>
      </c>
      <c r="T241" s="135">
        <f>S241*H241</f>
        <v>0</v>
      </c>
      <c r="AR241" s="136" t="s">
        <v>83</v>
      </c>
      <c r="AT241" s="136" t="s">
        <v>125</v>
      </c>
      <c r="AU241" s="136" t="s">
        <v>85</v>
      </c>
      <c r="AY241" s="16" t="s">
        <v>122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6" t="s">
        <v>83</v>
      </c>
      <c r="BK241" s="137">
        <f>ROUND(I241*H241,2)</f>
        <v>0</v>
      </c>
      <c r="BL241" s="16" t="s">
        <v>83</v>
      </c>
      <c r="BM241" s="136" t="s">
        <v>320</v>
      </c>
    </row>
    <row r="242" spans="2:65" s="12" customFormat="1" x14ac:dyDescent="0.2">
      <c r="B242" s="138"/>
      <c r="D242" s="139" t="s">
        <v>131</v>
      </c>
      <c r="E242" s="140" t="s">
        <v>1</v>
      </c>
      <c r="F242" s="141" t="s">
        <v>321</v>
      </c>
      <c r="H242" s="140" t="s">
        <v>1</v>
      </c>
      <c r="L242" s="138"/>
      <c r="M242" s="142"/>
      <c r="T242" s="143"/>
      <c r="AT242" s="140" t="s">
        <v>131</v>
      </c>
      <c r="AU242" s="140" t="s">
        <v>85</v>
      </c>
      <c r="AV242" s="12" t="s">
        <v>83</v>
      </c>
      <c r="AW242" s="12" t="s">
        <v>32</v>
      </c>
      <c r="AX242" s="12" t="s">
        <v>75</v>
      </c>
      <c r="AY242" s="140" t="s">
        <v>122</v>
      </c>
    </row>
    <row r="243" spans="2:65" s="12" customFormat="1" x14ac:dyDescent="0.2">
      <c r="B243" s="138"/>
      <c r="D243" s="139" t="s">
        <v>131</v>
      </c>
      <c r="E243" s="140" t="s">
        <v>1</v>
      </c>
      <c r="F243" s="141" t="s">
        <v>322</v>
      </c>
      <c r="H243" s="140" t="s">
        <v>1</v>
      </c>
      <c r="L243" s="138"/>
      <c r="M243" s="142"/>
      <c r="T243" s="143"/>
      <c r="AT243" s="140" t="s">
        <v>131</v>
      </c>
      <c r="AU243" s="140" t="s">
        <v>85</v>
      </c>
      <c r="AV243" s="12" t="s">
        <v>83</v>
      </c>
      <c r="AW243" s="12" t="s">
        <v>32</v>
      </c>
      <c r="AX243" s="12" t="s">
        <v>75</v>
      </c>
      <c r="AY243" s="140" t="s">
        <v>122</v>
      </c>
    </row>
    <row r="244" spans="2:65" s="13" customFormat="1" x14ac:dyDescent="0.2">
      <c r="B244" s="144"/>
      <c r="D244" s="139" t="s">
        <v>131</v>
      </c>
      <c r="E244" s="145" t="s">
        <v>1</v>
      </c>
      <c r="F244" s="146" t="s">
        <v>83</v>
      </c>
      <c r="H244" s="147">
        <v>1</v>
      </c>
      <c r="L244" s="144"/>
      <c r="M244" s="148"/>
      <c r="T244" s="149"/>
      <c r="AT244" s="145" t="s">
        <v>131</v>
      </c>
      <c r="AU244" s="145" t="s">
        <v>85</v>
      </c>
      <c r="AV244" s="13" t="s">
        <v>85</v>
      </c>
      <c r="AW244" s="13" t="s">
        <v>32</v>
      </c>
      <c r="AX244" s="13" t="s">
        <v>75</v>
      </c>
      <c r="AY244" s="145" t="s">
        <v>122</v>
      </c>
    </row>
    <row r="245" spans="2:65" s="12" customFormat="1" x14ac:dyDescent="0.2">
      <c r="B245" s="138"/>
      <c r="D245" s="139" t="s">
        <v>131</v>
      </c>
      <c r="E245" s="140" t="s">
        <v>1</v>
      </c>
      <c r="F245" s="141" t="s">
        <v>323</v>
      </c>
      <c r="H245" s="140" t="s">
        <v>1</v>
      </c>
      <c r="L245" s="138"/>
      <c r="M245" s="142"/>
      <c r="T245" s="143"/>
      <c r="AT245" s="140" t="s">
        <v>131</v>
      </c>
      <c r="AU245" s="140" t="s">
        <v>85</v>
      </c>
      <c r="AV245" s="12" t="s">
        <v>83</v>
      </c>
      <c r="AW245" s="12" t="s">
        <v>32</v>
      </c>
      <c r="AX245" s="12" t="s">
        <v>75</v>
      </c>
      <c r="AY245" s="140" t="s">
        <v>122</v>
      </c>
    </row>
    <row r="246" spans="2:65" s="13" customFormat="1" x14ac:dyDescent="0.2">
      <c r="B246" s="144"/>
      <c r="D246" s="139" t="s">
        <v>131</v>
      </c>
      <c r="E246" s="145" t="s">
        <v>1</v>
      </c>
      <c r="F246" s="146" t="s">
        <v>154</v>
      </c>
      <c r="H246" s="147">
        <v>5</v>
      </c>
      <c r="L246" s="144"/>
      <c r="M246" s="148"/>
      <c r="T246" s="149"/>
      <c r="AT246" s="145" t="s">
        <v>131</v>
      </c>
      <c r="AU246" s="145" t="s">
        <v>85</v>
      </c>
      <c r="AV246" s="13" t="s">
        <v>85</v>
      </c>
      <c r="AW246" s="13" t="s">
        <v>32</v>
      </c>
      <c r="AX246" s="13" t="s">
        <v>75</v>
      </c>
      <c r="AY246" s="145" t="s">
        <v>122</v>
      </c>
    </row>
    <row r="247" spans="2:65" s="14" customFormat="1" x14ac:dyDescent="0.2">
      <c r="B247" s="160"/>
      <c r="D247" s="139" t="s">
        <v>131</v>
      </c>
      <c r="E247" s="161" t="s">
        <v>1</v>
      </c>
      <c r="F247" s="162" t="s">
        <v>184</v>
      </c>
      <c r="H247" s="163">
        <v>6</v>
      </c>
      <c r="L247" s="160"/>
      <c r="M247" s="164"/>
      <c r="T247" s="165"/>
      <c r="AT247" s="161" t="s">
        <v>131</v>
      </c>
      <c r="AU247" s="161" t="s">
        <v>85</v>
      </c>
      <c r="AV247" s="14" t="s">
        <v>129</v>
      </c>
      <c r="AW247" s="14" t="s">
        <v>32</v>
      </c>
      <c r="AX247" s="14" t="s">
        <v>83</v>
      </c>
      <c r="AY247" s="161" t="s">
        <v>122</v>
      </c>
    </row>
    <row r="248" spans="2:65" s="1" customFormat="1" ht="16.5" customHeight="1" x14ac:dyDescent="0.2">
      <c r="B248" s="124"/>
      <c r="C248" s="125" t="s">
        <v>324</v>
      </c>
      <c r="D248" s="125" t="s">
        <v>125</v>
      </c>
      <c r="E248" s="126" t="s">
        <v>325</v>
      </c>
      <c r="F248" s="127" t="s">
        <v>319</v>
      </c>
      <c r="G248" s="128" t="s">
        <v>180</v>
      </c>
      <c r="H248" s="129">
        <v>9</v>
      </c>
      <c r="I248" s="130"/>
      <c r="J248" s="130">
        <f>ROUND(I248*H248,2)</f>
        <v>0</v>
      </c>
      <c r="K248" s="131"/>
      <c r="L248" s="28"/>
      <c r="M248" s="132" t="s">
        <v>1</v>
      </c>
      <c r="N248" s="133" t="s">
        <v>40</v>
      </c>
      <c r="O248" s="134">
        <v>0</v>
      </c>
      <c r="P248" s="134">
        <f>O248*H248</f>
        <v>0</v>
      </c>
      <c r="Q248" s="134">
        <v>0</v>
      </c>
      <c r="R248" s="134">
        <f>Q248*H248</f>
        <v>0</v>
      </c>
      <c r="S248" s="134">
        <v>0</v>
      </c>
      <c r="T248" s="135">
        <f>S248*H248</f>
        <v>0</v>
      </c>
      <c r="AR248" s="136" t="s">
        <v>83</v>
      </c>
      <c r="AT248" s="136" t="s">
        <v>125</v>
      </c>
      <c r="AU248" s="136" t="s">
        <v>85</v>
      </c>
      <c r="AY248" s="16" t="s">
        <v>122</v>
      </c>
      <c r="BE248" s="137">
        <f>IF(N248="základní",J248,0)</f>
        <v>0</v>
      </c>
      <c r="BF248" s="137">
        <f>IF(N248="snížená",J248,0)</f>
        <v>0</v>
      </c>
      <c r="BG248" s="137">
        <f>IF(N248="zákl. přenesená",J248,0)</f>
        <v>0</v>
      </c>
      <c r="BH248" s="137">
        <f>IF(N248="sníž. přenesená",J248,0)</f>
        <v>0</v>
      </c>
      <c r="BI248" s="137">
        <f>IF(N248="nulová",J248,0)</f>
        <v>0</v>
      </c>
      <c r="BJ248" s="16" t="s">
        <v>83</v>
      </c>
      <c r="BK248" s="137">
        <f>ROUND(I248*H248,2)</f>
        <v>0</v>
      </c>
      <c r="BL248" s="16" t="s">
        <v>83</v>
      </c>
      <c r="BM248" s="136" t="s">
        <v>326</v>
      </c>
    </row>
    <row r="249" spans="2:65" s="12" customFormat="1" x14ac:dyDescent="0.2">
      <c r="B249" s="138"/>
      <c r="D249" s="139" t="s">
        <v>131</v>
      </c>
      <c r="E249" s="140" t="s">
        <v>1</v>
      </c>
      <c r="F249" s="141" t="s">
        <v>327</v>
      </c>
      <c r="H249" s="140" t="s">
        <v>1</v>
      </c>
      <c r="L249" s="138"/>
      <c r="M249" s="142"/>
      <c r="T249" s="143"/>
      <c r="AT249" s="140" t="s">
        <v>131</v>
      </c>
      <c r="AU249" s="140" t="s">
        <v>85</v>
      </c>
      <c r="AV249" s="12" t="s">
        <v>83</v>
      </c>
      <c r="AW249" s="12" t="s">
        <v>32</v>
      </c>
      <c r="AX249" s="12" t="s">
        <v>75</v>
      </c>
      <c r="AY249" s="140" t="s">
        <v>122</v>
      </c>
    </row>
    <row r="250" spans="2:65" s="12" customFormat="1" x14ac:dyDescent="0.2">
      <c r="B250" s="138"/>
      <c r="D250" s="139" t="s">
        <v>131</v>
      </c>
      <c r="E250" s="140" t="s">
        <v>1</v>
      </c>
      <c r="F250" s="141" t="s">
        <v>328</v>
      </c>
      <c r="H250" s="140" t="s">
        <v>1</v>
      </c>
      <c r="L250" s="138"/>
      <c r="M250" s="142"/>
      <c r="T250" s="143"/>
      <c r="AT250" s="140" t="s">
        <v>131</v>
      </c>
      <c r="AU250" s="140" t="s">
        <v>85</v>
      </c>
      <c r="AV250" s="12" t="s">
        <v>83</v>
      </c>
      <c r="AW250" s="12" t="s">
        <v>32</v>
      </c>
      <c r="AX250" s="12" t="s">
        <v>75</v>
      </c>
      <c r="AY250" s="140" t="s">
        <v>122</v>
      </c>
    </row>
    <row r="251" spans="2:65" s="13" customFormat="1" x14ac:dyDescent="0.2">
      <c r="B251" s="144"/>
      <c r="D251" s="139" t="s">
        <v>131</v>
      </c>
      <c r="E251" s="145" t="s">
        <v>1</v>
      </c>
      <c r="F251" s="146" t="s">
        <v>147</v>
      </c>
      <c r="H251" s="147">
        <v>9</v>
      </c>
      <c r="L251" s="144"/>
      <c r="M251" s="148"/>
      <c r="T251" s="149"/>
      <c r="AT251" s="145" t="s">
        <v>131</v>
      </c>
      <c r="AU251" s="145" t="s">
        <v>85</v>
      </c>
      <c r="AV251" s="13" t="s">
        <v>85</v>
      </c>
      <c r="AW251" s="13" t="s">
        <v>32</v>
      </c>
      <c r="AX251" s="13" t="s">
        <v>83</v>
      </c>
      <c r="AY251" s="145" t="s">
        <v>122</v>
      </c>
    </row>
    <row r="252" spans="2:65" s="11" customFormat="1" ht="25.9" customHeight="1" x14ac:dyDescent="0.2">
      <c r="B252" s="113"/>
      <c r="D252" s="114" t="s">
        <v>74</v>
      </c>
      <c r="E252" s="115" t="s">
        <v>329</v>
      </c>
      <c r="F252" s="115" t="s">
        <v>330</v>
      </c>
      <c r="J252" s="116">
        <f>BK252</f>
        <v>0</v>
      </c>
      <c r="L252" s="113"/>
      <c r="M252" s="117"/>
      <c r="P252" s="118">
        <f>SUM(P253:P258)</f>
        <v>0</v>
      </c>
      <c r="R252" s="118">
        <f>SUM(R253:R258)</f>
        <v>0</v>
      </c>
      <c r="T252" s="119">
        <f>SUM(T253:T258)</f>
        <v>0</v>
      </c>
      <c r="AR252" s="114" t="s">
        <v>154</v>
      </c>
      <c r="AT252" s="120" t="s">
        <v>74</v>
      </c>
      <c r="AU252" s="120" t="s">
        <v>75</v>
      </c>
      <c r="AY252" s="114" t="s">
        <v>122</v>
      </c>
      <c r="BK252" s="121">
        <f>SUM(BK253:BK258)</f>
        <v>0</v>
      </c>
    </row>
    <row r="253" spans="2:65" s="1" customFormat="1" ht="90" customHeight="1" x14ac:dyDescent="0.2">
      <c r="B253" s="124"/>
      <c r="C253" s="125" t="s">
        <v>331</v>
      </c>
      <c r="D253" s="125" t="s">
        <v>125</v>
      </c>
      <c r="E253" s="126" t="s">
        <v>332</v>
      </c>
      <c r="F253" s="127" t="s">
        <v>333</v>
      </c>
      <c r="G253" s="128" t="s">
        <v>167</v>
      </c>
      <c r="H253" s="129">
        <v>1</v>
      </c>
      <c r="I253" s="130"/>
      <c r="J253" s="130">
        <f>ROUND(I253*H253,2)</f>
        <v>0</v>
      </c>
      <c r="K253" s="131"/>
      <c r="L253" s="28"/>
      <c r="M253" s="132" t="s">
        <v>1</v>
      </c>
      <c r="N253" s="133" t="s">
        <v>40</v>
      </c>
      <c r="O253" s="134">
        <v>0</v>
      </c>
      <c r="P253" s="134">
        <f>O253*H253</f>
        <v>0</v>
      </c>
      <c r="Q253" s="134">
        <v>0</v>
      </c>
      <c r="R253" s="134">
        <f>Q253*H253</f>
        <v>0</v>
      </c>
      <c r="S253" s="134">
        <v>0</v>
      </c>
      <c r="T253" s="135">
        <f>S253*H253</f>
        <v>0</v>
      </c>
      <c r="AR253" s="136" t="s">
        <v>334</v>
      </c>
      <c r="AT253" s="136" t="s">
        <v>125</v>
      </c>
      <c r="AU253" s="136" t="s">
        <v>83</v>
      </c>
      <c r="AY253" s="16" t="s">
        <v>122</v>
      </c>
      <c r="BE253" s="137">
        <f>IF(N253="základní",J253,0)</f>
        <v>0</v>
      </c>
      <c r="BF253" s="137">
        <f>IF(N253="snížená",J253,0)</f>
        <v>0</v>
      </c>
      <c r="BG253" s="137">
        <f>IF(N253="zákl. přenesená",J253,0)</f>
        <v>0</v>
      </c>
      <c r="BH253" s="137">
        <f>IF(N253="sníž. přenesená",J253,0)</f>
        <v>0</v>
      </c>
      <c r="BI253" s="137">
        <f>IF(N253="nulová",J253,0)</f>
        <v>0</v>
      </c>
      <c r="BJ253" s="16" t="s">
        <v>83</v>
      </c>
      <c r="BK253" s="137">
        <f>ROUND(I253*H253,2)</f>
        <v>0</v>
      </c>
      <c r="BL253" s="16" t="s">
        <v>334</v>
      </c>
      <c r="BM253" s="136" t="s">
        <v>335</v>
      </c>
    </row>
    <row r="254" spans="2:65" s="13" customFormat="1" x14ac:dyDescent="0.2">
      <c r="B254" s="144"/>
      <c r="D254" s="139" t="s">
        <v>131</v>
      </c>
      <c r="E254" s="145" t="s">
        <v>1</v>
      </c>
      <c r="F254" s="146" t="s">
        <v>83</v>
      </c>
      <c r="H254" s="147">
        <v>1</v>
      </c>
      <c r="L254" s="144"/>
      <c r="M254" s="148"/>
      <c r="T254" s="149"/>
      <c r="AT254" s="145" t="s">
        <v>131</v>
      </c>
      <c r="AU254" s="145" t="s">
        <v>83</v>
      </c>
      <c r="AV254" s="13" t="s">
        <v>85</v>
      </c>
      <c r="AW254" s="13" t="s">
        <v>32</v>
      </c>
      <c r="AX254" s="13" t="s">
        <v>83</v>
      </c>
      <c r="AY254" s="145" t="s">
        <v>122</v>
      </c>
    </row>
    <row r="255" spans="2:65" s="1" customFormat="1" ht="21.75" customHeight="1" x14ac:dyDescent="0.2">
      <c r="B255" s="124"/>
      <c r="C255" s="125" t="s">
        <v>336</v>
      </c>
      <c r="D255" s="125" t="s">
        <v>125</v>
      </c>
      <c r="E255" s="126" t="s">
        <v>337</v>
      </c>
      <c r="F255" s="127" t="s">
        <v>338</v>
      </c>
      <c r="G255" s="128" t="s">
        <v>167</v>
      </c>
      <c r="H255" s="129">
        <v>1</v>
      </c>
      <c r="I255" s="130"/>
      <c r="J255" s="130">
        <f>ROUND(I255*H255,2)</f>
        <v>0</v>
      </c>
      <c r="K255" s="131"/>
      <c r="L255" s="28"/>
      <c r="M255" s="132" t="s">
        <v>1</v>
      </c>
      <c r="N255" s="133" t="s">
        <v>40</v>
      </c>
      <c r="O255" s="134">
        <v>0</v>
      </c>
      <c r="P255" s="134">
        <f>O255*H255</f>
        <v>0</v>
      </c>
      <c r="Q255" s="134">
        <v>0</v>
      </c>
      <c r="R255" s="134">
        <f>Q255*H255</f>
        <v>0</v>
      </c>
      <c r="S255" s="134">
        <v>0</v>
      </c>
      <c r="T255" s="135">
        <f>S255*H255</f>
        <v>0</v>
      </c>
      <c r="AR255" s="136" t="s">
        <v>334</v>
      </c>
      <c r="AT255" s="136" t="s">
        <v>125</v>
      </c>
      <c r="AU255" s="136" t="s">
        <v>83</v>
      </c>
      <c r="AY255" s="16" t="s">
        <v>122</v>
      </c>
      <c r="BE255" s="137">
        <f>IF(N255="základní",J255,0)</f>
        <v>0</v>
      </c>
      <c r="BF255" s="137">
        <f>IF(N255="snížená",J255,0)</f>
        <v>0</v>
      </c>
      <c r="BG255" s="137">
        <f>IF(N255="zákl. přenesená",J255,0)</f>
        <v>0</v>
      </c>
      <c r="BH255" s="137">
        <f>IF(N255="sníž. přenesená",J255,0)</f>
        <v>0</v>
      </c>
      <c r="BI255" s="137">
        <f>IF(N255="nulová",J255,0)</f>
        <v>0</v>
      </c>
      <c r="BJ255" s="16" t="s">
        <v>83</v>
      </c>
      <c r="BK255" s="137">
        <f>ROUND(I255*H255,2)</f>
        <v>0</v>
      </c>
      <c r="BL255" s="16" t="s">
        <v>334</v>
      </c>
      <c r="BM255" s="136" t="s">
        <v>339</v>
      </c>
    </row>
    <row r="256" spans="2:65" s="13" customFormat="1" x14ac:dyDescent="0.2">
      <c r="B256" s="144"/>
      <c r="D256" s="139" t="s">
        <v>131</v>
      </c>
      <c r="E256" s="145" t="s">
        <v>1</v>
      </c>
      <c r="F256" s="146" t="s">
        <v>83</v>
      </c>
      <c r="H256" s="147">
        <v>1</v>
      </c>
      <c r="L256" s="144"/>
      <c r="M256" s="148"/>
      <c r="T256" s="149"/>
      <c r="AT256" s="145" t="s">
        <v>131</v>
      </c>
      <c r="AU256" s="145" t="s">
        <v>83</v>
      </c>
      <c r="AV256" s="13" t="s">
        <v>85</v>
      </c>
      <c r="AW256" s="13" t="s">
        <v>32</v>
      </c>
      <c r="AX256" s="13" t="s">
        <v>83</v>
      </c>
      <c r="AY256" s="145" t="s">
        <v>122</v>
      </c>
    </row>
    <row r="257" spans="2:65" s="1" customFormat="1" ht="24.95" customHeight="1" x14ac:dyDescent="0.2">
      <c r="B257" s="124"/>
      <c r="C257" s="125" t="s">
        <v>340</v>
      </c>
      <c r="D257" s="125" t="s">
        <v>125</v>
      </c>
      <c r="E257" s="126" t="s">
        <v>341</v>
      </c>
      <c r="F257" s="127" t="s">
        <v>342</v>
      </c>
      <c r="G257" s="128" t="s">
        <v>167</v>
      </c>
      <c r="H257" s="129">
        <v>1</v>
      </c>
      <c r="I257" s="130"/>
      <c r="J257" s="130">
        <f>ROUND(I257*H257,2)</f>
        <v>0</v>
      </c>
      <c r="K257" s="131"/>
      <c r="L257" s="28"/>
      <c r="M257" s="132" t="s">
        <v>1</v>
      </c>
      <c r="N257" s="133" t="s">
        <v>40</v>
      </c>
      <c r="O257" s="134">
        <v>0</v>
      </c>
      <c r="P257" s="134">
        <f>O257*H257</f>
        <v>0</v>
      </c>
      <c r="Q257" s="134">
        <v>0</v>
      </c>
      <c r="R257" s="134">
        <f>Q257*H257</f>
        <v>0</v>
      </c>
      <c r="S257" s="134">
        <v>0</v>
      </c>
      <c r="T257" s="135">
        <f>S257*H257</f>
        <v>0</v>
      </c>
      <c r="AR257" s="136" t="s">
        <v>334</v>
      </c>
      <c r="AT257" s="136" t="s">
        <v>125</v>
      </c>
      <c r="AU257" s="136" t="s">
        <v>83</v>
      </c>
      <c r="AY257" s="16" t="s">
        <v>122</v>
      </c>
      <c r="BE257" s="137">
        <f>IF(N257="základní",J257,0)</f>
        <v>0</v>
      </c>
      <c r="BF257" s="137">
        <f>IF(N257="snížená",J257,0)</f>
        <v>0</v>
      </c>
      <c r="BG257" s="137">
        <f>IF(N257="zákl. přenesená",J257,0)</f>
        <v>0</v>
      </c>
      <c r="BH257" s="137">
        <f>IF(N257="sníž. přenesená",J257,0)</f>
        <v>0</v>
      </c>
      <c r="BI257" s="137">
        <f>IF(N257="nulová",J257,0)</f>
        <v>0</v>
      </c>
      <c r="BJ257" s="16" t="s">
        <v>83</v>
      </c>
      <c r="BK257" s="137">
        <f>ROUND(I257*H257,2)</f>
        <v>0</v>
      </c>
      <c r="BL257" s="16" t="s">
        <v>334</v>
      </c>
      <c r="BM257" s="136" t="s">
        <v>343</v>
      </c>
    </row>
    <row r="258" spans="2:65" s="13" customFormat="1" x14ac:dyDescent="0.2">
      <c r="B258" s="144"/>
      <c r="D258" s="139" t="s">
        <v>131</v>
      </c>
      <c r="E258" s="145" t="s">
        <v>1</v>
      </c>
      <c r="F258" s="146" t="s">
        <v>83</v>
      </c>
      <c r="H258" s="147">
        <v>1</v>
      </c>
      <c r="L258" s="144"/>
      <c r="M258" s="168"/>
      <c r="N258" s="169"/>
      <c r="O258" s="169"/>
      <c r="P258" s="169"/>
      <c r="Q258" s="169"/>
      <c r="R258" s="169"/>
      <c r="S258" s="169"/>
      <c r="T258" s="170"/>
      <c r="AT258" s="145" t="s">
        <v>131</v>
      </c>
      <c r="AU258" s="145" t="s">
        <v>83</v>
      </c>
      <c r="AV258" s="13" t="s">
        <v>85</v>
      </c>
      <c r="AW258" s="13" t="s">
        <v>32</v>
      </c>
      <c r="AX258" s="13" t="s">
        <v>83</v>
      </c>
      <c r="AY258" s="145" t="s">
        <v>122</v>
      </c>
    </row>
    <row r="259" spans="2:65" s="1" customFormat="1" ht="6.95" customHeight="1" x14ac:dyDescent="0.2">
      <c r="B259" s="40"/>
      <c r="C259" s="41"/>
      <c r="D259" s="41"/>
      <c r="E259" s="41"/>
      <c r="F259" s="41"/>
      <c r="G259" s="41"/>
      <c r="H259" s="41"/>
      <c r="I259" s="41"/>
      <c r="J259" s="41"/>
      <c r="K259" s="41"/>
      <c r="L259" s="28"/>
    </row>
  </sheetData>
  <autoFilter ref="C128:K258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E724B-9856-4D58-85C0-D999F426A316}">
  <dimension ref="A1:U106"/>
  <sheetViews>
    <sheetView workbookViewId="0"/>
  </sheetViews>
  <sheetFormatPr defaultRowHeight="11.25" x14ac:dyDescent="0.2"/>
  <cols>
    <col min="1" max="1" width="5" style="219" bestFit="1" customWidth="1"/>
    <col min="2" max="2" width="71.1640625" style="209" customWidth="1"/>
    <col min="3" max="3" width="46.33203125" style="210" customWidth="1"/>
    <col min="4" max="4" width="14.83203125" bestFit="1" customWidth="1"/>
    <col min="5" max="5" width="10.1640625" bestFit="1" customWidth="1"/>
    <col min="6" max="6" width="23.1640625" style="211" bestFit="1" customWidth="1"/>
    <col min="7" max="7" width="28.5" style="200" bestFit="1" customWidth="1"/>
    <col min="8" max="9" width="27.5" customWidth="1"/>
    <col min="18" max="18" width="12" bestFit="1" customWidth="1"/>
    <col min="21" max="21" width="13.5" bestFit="1" customWidth="1"/>
    <col min="257" max="257" width="5" bestFit="1" customWidth="1"/>
    <col min="258" max="258" width="71.1640625" customWidth="1"/>
    <col min="259" max="259" width="46.33203125" customWidth="1"/>
    <col min="260" max="260" width="14.83203125" bestFit="1" customWidth="1"/>
    <col min="261" max="261" width="10.1640625" bestFit="1" customWidth="1"/>
    <col min="262" max="262" width="23.1640625" bestFit="1" customWidth="1"/>
    <col min="263" max="263" width="28.5" bestFit="1" customWidth="1"/>
    <col min="264" max="265" width="27.5" customWidth="1"/>
    <col min="274" max="274" width="12" bestFit="1" customWidth="1"/>
    <col min="277" max="277" width="13.5" bestFit="1" customWidth="1"/>
    <col min="513" max="513" width="5" bestFit="1" customWidth="1"/>
    <col min="514" max="514" width="71.1640625" customWidth="1"/>
    <col min="515" max="515" width="46.33203125" customWidth="1"/>
    <col min="516" max="516" width="14.83203125" bestFit="1" customWidth="1"/>
    <col min="517" max="517" width="10.1640625" bestFit="1" customWidth="1"/>
    <col min="518" max="518" width="23.1640625" bestFit="1" customWidth="1"/>
    <col min="519" max="519" width="28.5" bestFit="1" customWidth="1"/>
    <col min="520" max="521" width="27.5" customWidth="1"/>
    <col min="530" max="530" width="12" bestFit="1" customWidth="1"/>
    <col min="533" max="533" width="13.5" bestFit="1" customWidth="1"/>
    <col min="769" max="769" width="5" bestFit="1" customWidth="1"/>
    <col min="770" max="770" width="71.1640625" customWidth="1"/>
    <col min="771" max="771" width="46.33203125" customWidth="1"/>
    <col min="772" max="772" width="14.83203125" bestFit="1" customWidth="1"/>
    <col min="773" max="773" width="10.1640625" bestFit="1" customWidth="1"/>
    <col min="774" max="774" width="23.1640625" bestFit="1" customWidth="1"/>
    <col min="775" max="775" width="28.5" bestFit="1" customWidth="1"/>
    <col min="776" max="777" width="27.5" customWidth="1"/>
    <col min="786" max="786" width="12" bestFit="1" customWidth="1"/>
    <col min="789" max="789" width="13.5" bestFit="1" customWidth="1"/>
    <col min="1025" max="1025" width="5" bestFit="1" customWidth="1"/>
    <col min="1026" max="1026" width="71.1640625" customWidth="1"/>
    <col min="1027" max="1027" width="46.33203125" customWidth="1"/>
    <col min="1028" max="1028" width="14.83203125" bestFit="1" customWidth="1"/>
    <col min="1029" max="1029" width="10.1640625" bestFit="1" customWidth="1"/>
    <col min="1030" max="1030" width="23.1640625" bestFit="1" customWidth="1"/>
    <col min="1031" max="1031" width="28.5" bestFit="1" customWidth="1"/>
    <col min="1032" max="1033" width="27.5" customWidth="1"/>
    <col min="1042" max="1042" width="12" bestFit="1" customWidth="1"/>
    <col min="1045" max="1045" width="13.5" bestFit="1" customWidth="1"/>
    <col min="1281" max="1281" width="5" bestFit="1" customWidth="1"/>
    <col min="1282" max="1282" width="71.1640625" customWidth="1"/>
    <col min="1283" max="1283" width="46.33203125" customWidth="1"/>
    <col min="1284" max="1284" width="14.83203125" bestFit="1" customWidth="1"/>
    <col min="1285" max="1285" width="10.1640625" bestFit="1" customWidth="1"/>
    <col min="1286" max="1286" width="23.1640625" bestFit="1" customWidth="1"/>
    <col min="1287" max="1287" width="28.5" bestFit="1" customWidth="1"/>
    <col min="1288" max="1289" width="27.5" customWidth="1"/>
    <col min="1298" max="1298" width="12" bestFit="1" customWidth="1"/>
    <col min="1301" max="1301" width="13.5" bestFit="1" customWidth="1"/>
    <col min="1537" max="1537" width="5" bestFit="1" customWidth="1"/>
    <col min="1538" max="1538" width="71.1640625" customWidth="1"/>
    <col min="1539" max="1539" width="46.33203125" customWidth="1"/>
    <col min="1540" max="1540" width="14.83203125" bestFit="1" customWidth="1"/>
    <col min="1541" max="1541" width="10.1640625" bestFit="1" customWidth="1"/>
    <col min="1542" max="1542" width="23.1640625" bestFit="1" customWidth="1"/>
    <col min="1543" max="1543" width="28.5" bestFit="1" customWidth="1"/>
    <col min="1544" max="1545" width="27.5" customWidth="1"/>
    <col min="1554" max="1554" width="12" bestFit="1" customWidth="1"/>
    <col min="1557" max="1557" width="13.5" bestFit="1" customWidth="1"/>
    <col min="1793" max="1793" width="5" bestFit="1" customWidth="1"/>
    <col min="1794" max="1794" width="71.1640625" customWidth="1"/>
    <col min="1795" max="1795" width="46.33203125" customWidth="1"/>
    <col min="1796" max="1796" width="14.83203125" bestFit="1" customWidth="1"/>
    <col min="1797" max="1797" width="10.1640625" bestFit="1" customWidth="1"/>
    <col min="1798" max="1798" width="23.1640625" bestFit="1" customWidth="1"/>
    <col min="1799" max="1799" width="28.5" bestFit="1" customWidth="1"/>
    <col min="1800" max="1801" width="27.5" customWidth="1"/>
    <col min="1810" max="1810" width="12" bestFit="1" customWidth="1"/>
    <col min="1813" max="1813" width="13.5" bestFit="1" customWidth="1"/>
    <col min="2049" max="2049" width="5" bestFit="1" customWidth="1"/>
    <col min="2050" max="2050" width="71.1640625" customWidth="1"/>
    <col min="2051" max="2051" width="46.33203125" customWidth="1"/>
    <col min="2052" max="2052" width="14.83203125" bestFit="1" customWidth="1"/>
    <col min="2053" max="2053" width="10.1640625" bestFit="1" customWidth="1"/>
    <col min="2054" max="2054" width="23.1640625" bestFit="1" customWidth="1"/>
    <col min="2055" max="2055" width="28.5" bestFit="1" customWidth="1"/>
    <col min="2056" max="2057" width="27.5" customWidth="1"/>
    <col min="2066" max="2066" width="12" bestFit="1" customWidth="1"/>
    <col min="2069" max="2069" width="13.5" bestFit="1" customWidth="1"/>
    <col min="2305" max="2305" width="5" bestFit="1" customWidth="1"/>
    <col min="2306" max="2306" width="71.1640625" customWidth="1"/>
    <col min="2307" max="2307" width="46.33203125" customWidth="1"/>
    <col min="2308" max="2308" width="14.83203125" bestFit="1" customWidth="1"/>
    <col min="2309" max="2309" width="10.1640625" bestFit="1" customWidth="1"/>
    <col min="2310" max="2310" width="23.1640625" bestFit="1" customWidth="1"/>
    <col min="2311" max="2311" width="28.5" bestFit="1" customWidth="1"/>
    <col min="2312" max="2313" width="27.5" customWidth="1"/>
    <col min="2322" max="2322" width="12" bestFit="1" customWidth="1"/>
    <col min="2325" max="2325" width="13.5" bestFit="1" customWidth="1"/>
    <col min="2561" max="2561" width="5" bestFit="1" customWidth="1"/>
    <col min="2562" max="2562" width="71.1640625" customWidth="1"/>
    <col min="2563" max="2563" width="46.33203125" customWidth="1"/>
    <col min="2564" max="2564" width="14.83203125" bestFit="1" customWidth="1"/>
    <col min="2565" max="2565" width="10.1640625" bestFit="1" customWidth="1"/>
    <col min="2566" max="2566" width="23.1640625" bestFit="1" customWidth="1"/>
    <col min="2567" max="2567" width="28.5" bestFit="1" customWidth="1"/>
    <col min="2568" max="2569" width="27.5" customWidth="1"/>
    <col min="2578" max="2578" width="12" bestFit="1" customWidth="1"/>
    <col min="2581" max="2581" width="13.5" bestFit="1" customWidth="1"/>
    <col min="2817" max="2817" width="5" bestFit="1" customWidth="1"/>
    <col min="2818" max="2818" width="71.1640625" customWidth="1"/>
    <col min="2819" max="2819" width="46.33203125" customWidth="1"/>
    <col min="2820" max="2820" width="14.83203125" bestFit="1" customWidth="1"/>
    <col min="2821" max="2821" width="10.1640625" bestFit="1" customWidth="1"/>
    <col min="2822" max="2822" width="23.1640625" bestFit="1" customWidth="1"/>
    <col min="2823" max="2823" width="28.5" bestFit="1" customWidth="1"/>
    <col min="2824" max="2825" width="27.5" customWidth="1"/>
    <col min="2834" max="2834" width="12" bestFit="1" customWidth="1"/>
    <col min="2837" max="2837" width="13.5" bestFit="1" customWidth="1"/>
    <col min="3073" max="3073" width="5" bestFit="1" customWidth="1"/>
    <col min="3074" max="3074" width="71.1640625" customWidth="1"/>
    <col min="3075" max="3075" width="46.33203125" customWidth="1"/>
    <col min="3076" max="3076" width="14.83203125" bestFit="1" customWidth="1"/>
    <col min="3077" max="3077" width="10.1640625" bestFit="1" customWidth="1"/>
    <col min="3078" max="3078" width="23.1640625" bestFit="1" customWidth="1"/>
    <col min="3079" max="3079" width="28.5" bestFit="1" customWidth="1"/>
    <col min="3080" max="3081" width="27.5" customWidth="1"/>
    <col min="3090" max="3090" width="12" bestFit="1" customWidth="1"/>
    <col min="3093" max="3093" width="13.5" bestFit="1" customWidth="1"/>
    <col min="3329" max="3329" width="5" bestFit="1" customWidth="1"/>
    <col min="3330" max="3330" width="71.1640625" customWidth="1"/>
    <col min="3331" max="3331" width="46.33203125" customWidth="1"/>
    <col min="3332" max="3332" width="14.83203125" bestFit="1" customWidth="1"/>
    <col min="3333" max="3333" width="10.1640625" bestFit="1" customWidth="1"/>
    <col min="3334" max="3334" width="23.1640625" bestFit="1" customWidth="1"/>
    <col min="3335" max="3335" width="28.5" bestFit="1" customWidth="1"/>
    <col min="3336" max="3337" width="27.5" customWidth="1"/>
    <col min="3346" max="3346" width="12" bestFit="1" customWidth="1"/>
    <col min="3349" max="3349" width="13.5" bestFit="1" customWidth="1"/>
    <col min="3585" max="3585" width="5" bestFit="1" customWidth="1"/>
    <col min="3586" max="3586" width="71.1640625" customWidth="1"/>
    <col min="3587" max="3587" width="46.33203125" customWidth="1"/>
    <col min="3588" max="3588" width="14.83203125" bestFit="1" customWidth="1"/>
    <col min="3589" max="3589" width="10.1640625" bestFit="1" customWidth="1"/>
    <col min="3590" max="3590" width="23.1640625" bestFit="1" customWidth="1"/>
    <col min="3591" max="3591" width="28.5" bestFit="1" customWidth="1"/>
    <col min="3592" max="3593" width="27.5" customWidth="1"/>
    <col min="3602" max="3602" width="12" bestFit="1" customWidth="1"/>
    <col min="3605" max="3605" width="13.5" bestFit="1" customWidth="1"/>
    <col min="3841" max="3841" width="5" bestFit="1" customWidth="1"/>
    <col min="3842" max="3842" width="71.1640625" customWidth="1"/>
    <col min="3843" max="3843" width="46.33203125" customWidth="1"/>
    <col min="3844" max="3844" width="14.83203125" bestFit="1" customWidth="1"/>
    <col min="3845" max="3845" width="10.1640625" bestFit="1" customWidth="1"/>
    <col min="3846" max="3846" width="23.1640625" bestFit="1" customWidth="1"/>
    <col min="3847" max="3847" width="28.5" bestFit="1" customWidth="1"/>
    <col min="3848" max="3849" width="27.5" customWidth="1"/>
    <col min="3858" max="3858" width="12" bestFit="1" customWidth="1"/>
    <col min="3861" max="3861" width="13.5" bestFit="1" customWidth="1"/>
    <col min="4097" max="4097" width="5" bestFit="1" customWidth="1"/>
    <col min="4098" max="4098" width="71.1640625" customWidth="1"/>
    <col min="4099" max="4099" width="46.33203125" customWidth="1"/>
    <col min="4100" max="4100" width="14.83203125" bestFit="1" customWidth="1"/>
    <col min="4101" max="4101" width="10.1640625" bestFit="1" customWidth="1"/>
    <col min="4102" max="4102" width="23.1640625" bestFit="1" customWidth="1"/>
    <col min="4103" max="4103" width="28.5" bestFit="1" customWidth="1"/>
    <col min="4104" max="4105" width="27.5" customWidth="1"/>
    <col min="4114" max="4114" width="12" bestFit="1" customWidth="1"/>
    <col min="4117" max="4117" width="13.5" bestFit="1" customWidth="1"/>
    <col min="4353" max="4353" width="5" bestFit="1" customWidth="1"/>
    <col min="4354" max="4354" width="71.1640625" customWidth="1"/>
    <col min="4355" max="4355" width="46.33203125" customWidth="1"/>
    <col min="4356" max="4356" width="14.83203125" bestFit="1" customWidth="1"/>
    <col min="4357" max="4357" width="10.1640625" bestFit="1" customWidth="1"/>
    <col min="4358" max="4358" width="23.1640625" bestFit="1" customWidth="1"/>
    <col min="4359" max="4359" width="28.5" bestFit="1" customWidth="1"/>
    <col min="4360" max="4361" width="27.5" customWidth="1"/>
    <col min="4370" max="4370" width="12" bestFit="1" customWidth="1"/>
    <col min="4373" max="4373" width="13.5" bestFit="1" customWidth="1"/>
    <col min="4609" max="4609" width="5" bestFit="1" customWidth="1"/>
    <col min="4610" max="4610" width="71.1640625" customWidth="1"/>
    <col min="4611" max="4611" width="46.33203125" customWidth="1"/>
    <col min="4612" max="4612" width="14.83203125" bestFit="1" customWidth="1"/>
    <col min="4613" max="4613" width="10.1640625" bestFit="1" customWidth="1"/>
    <col min="4614" max="4614" width="23.1640625" bestFit="1" customWidth="1"/>
    <col min="4615" max="4615" width="28.5" bestFit="1" customWidth="1"/>
    <col min="4616" max="4617" width="27.5" customWidth="1"/>
    <col min="4626" max="4626" width="12" bestFit="1" customWidth="1"/>
    <col min="4629" max="4629" width="13.5" bestFit="1" customWidth="1"/>
    <col min="4865" max="4865" width="5" bestFit="1" customWidth="1"/>
    <col min="4866" max="4866" width="71.1640625" customWidth="1"/>
    <col min="4867" max="4867" width="46.33203125" customWidth="1"/>
    <col min="4868" max="4868" width="14.83203125" bestFit="1" customWidth="1"/>
    <col min="4869" max="4869" width="10.1640625" bestFit="1" customWidth="1"/>
    <col min="4870" max="4870" width="23.1640625" bestFit="1" customWidth="1"/>
    <col min="4871" max="4871" width="28.5" bestFit="1" customWidth="1"/>
    <col min="4872" max="4873" width="27.5" customWidth="1"/>
    <col min="4882" max="4882" width="12" bestFit="1" customWidth="1"/>
    <col min="4885" max="4885" width="13.5" bestFit="1" customWidth="1"/>
    <col min="5121" max="5121" width="5" bestFit="1" customWidth="1"/>
    <col min="5122" max="5122" width="71.1640625" customWidth="1"/>
    <col min="5123" max="5123" width="46.33203125" customWidth="1"/>
    <col min="5124" max="5124" width="14.83203125" bestFit="1" customWidth="1"/>
    <col min="5125" max="5125" width="10.1640625" bestFit="1" customWidth="1"/>
    <col min="5126" max="5126" width="23.1640625" bestFit="1" customWidth="1"/>
    <col min="5127" max="5127" width="28.5" bestFit="1" customWidth="1"/>
    <col min="5128" max="5129" width="27.5" customWidth="1"/>
    <col min="5138" max="5138" width="12" bestFit="1" customWidth="1"/>
    <col min="5141" max="5141" width="13.5" bestFit="1" customWidth="1"/>
    <col min="5377" max="5377" width="5" bestFit="1" customWidth="1"/>
    <col min="5378" max="5378" width="71.1640625" customWidth="1"/>
    <col min="5379" max="5379" width="46.33203125" customWidth="1"/>
    <col min="5380" max="5380" width="14.83203125" bestFit="1" customWidth="1"/>
    <col min="5381" max="5381" width="10.1640625" bestFit="1" customWidth="1"/>
    <col min="5382" max="5382" width="23.1640625" bestFit="1" customWidth="1"/>
    <col min="5383" max="5383" width="28.5" bestFit="1" customWidth="1"/>
    <col min="5384" max="5385" width="27.5" customWidth="1"/>
    <col min="5394" max="5394" width="12" bestFit="1" customWidth="1"/>
    <col min="5397" max="5397" width="13.5" bestFit="1" customWidth="1"/>
    <col min="5633" max="5633" width="5" bestFit="1" customWidth="1"/>
    <col min="5634" max="5634" width="71.1640625" customWidth="1"/>
    <col min="5635" max="5635" width="46.33203125" customWidth="1"/>
    <col min="5636" max="5636" width="14.83203125" bestFit="1" customWidth="1"/>
    <col min="5637" max="5637" width="10.1640625" bestFit="1" customWidth="1"/>
    <col min="5638" max="5638" width="23.1640625" bestFit="1" customWidth="1"/>
    <col min="5639" max="5639" width="28.5" bestFit="1" customWidth="1"/>
    <col min="5640" max="5641" width="27.5" customWidth="1"/>
    <col min="5650" max="5650" width="12" bestFit="1" customWidth="1"/>
    <col min="5653" max="5653" width="13.5" bestFit="1" customWidth="1"/>
    <col min="5889" max="5889" width="5" bestFit="1" customWidth="1"/>
    <col min="5890" max="5890" width="71.1640625" customWidth="1"/>
    <col min="5891" max="5891" width="46.33203125" customWidth="1"/>
    <col min="5892" max="5892" width="14.83203125" bestFit="1" customWidth="1"/>
    <col min="5893" max="5893" width="10.1640625" bestFit="1" customWidth="1"/>
    <col min="5894" max="5894" width="23.1640625" bestFit="1" customWidth="1"/>
    <col min="5895" max="5895" width="28.5" bestFit="1" customWidth="1"/>
    <col min="5896" max="5897" width="27.5" customWidth="1"/>
    <col min="5906" max="5906" width="12" bestFit="1" customWidth="1"/>
    <col min="5909" max="5909" width="13.5" bestFit="1" customWidth="1"/>
    <col min="6145" max="6145" width="5" bestFit="1" customWidth="1"/>
    <col min="6146" max="6146" width="71.1640625" customWidth="1"/>
    <col min="6147" max="6147" width="46.33203125" customWidth="1"/>
    <col min="6148" max="6148" width="14.83203125" bestFit="1" customWidth="1"/>
    <col min="6149" max="6149" width="10.1640625" bestFit="1" customWidth="1"/>
    <col min="6150" max="6150" width="23.1640625" bestFit="1" customWidth="1"/>
    <col min="6151" max="6151" width="28.5" bestFit="1" customWidth="1"/>
    <col min="6152" max="6153" width="27.5" customWidth="1"/>
    <col min="6162" max="6162" width="12" bestFit="1" customWidth="1"/>
    <col min="6165" max="6165" width="13.5" bestFit="1" customWidth="1"/>
    <col min="6401" max="6401" width="5" bestFit="1" customWidth="1"/>
    <col min="6402" max="6402" width="71.1640625" customWidth="1"/>
    <col min="6403" max="6403" width="46.33203125" customWidth="1"/>
    <col min="6404" max="6404" width="14.83203125" bestFit="1" customWidth="1"/>
    <col min="6405" max="6405" width="10.1640625" bestFit="1" customWidth="1"/>
    <col min="6406" max="6406" width="23.1640625" bestFit="1" customWidth="1"/>
    <col min="6407" max="6407" width="28.5" bestFit="1" customWidth="1"/>
    <col min="6408" max="6409" width="27.5" customWidth="1"/>
    <col min="6418" max="6418" width="12" bestFit="1" customWidth="1"/>
    <col min="6421" max="6421" width="13.5" bestFit="1" customWidth="1"/>
    <col min="6657" max="6657" width="5" bestFit="1" customWidth="1"/>
    <col min="6658" max="6658" width="71.1640625" customWidth="1"/>
    <col min="6659" max="6659" width="46.33203125" customWidth="1"/>
    <col min="6660" max="6660" width="14.83203125" bestFit="1" customWidth="1"/>
    <col min="6661" max="6661" width="10.1640625" bestFit="1" customWidth="1"/>
    <col min="6662" max="6662" width="23.1640625" bestFit="1" customWidth="1"/>
    <col min="6663" max="6663" width="28.5" bestFit="1" customWidth="1"/>
    <col min="6664" max="6665" width="27.5" customWidth="1"/>
    <col min="6674" max="6674" width="12" bestFit="1" customWidth="1"/>
    <col min="6677" max="6677" width="13.5" bestFit="1" customWidth="1"/>
    <col min="6913" max="6913" width="5" bestFit="1" customWidth="1"/>
    <col min="6914" max="6914" width="71.1640625" customWidth="1"/>
    <col min="6915" max="6915" width="46.33203125" customWidth="1"/>
    <col min="6916" max="6916" width="14.83203125" bestFit="1" customWidth="1"/>
    <col min="6917" max="6917" width="10.1640625" bestFit="1" customWidth="1"/>
    <col min="6918" max="6918" width="23.1640625" bestFit="1" customWidth="1"/>
    <col min="6919" max="6919" width="28.5" bestFit="1" customWidth="1"/>
    <col min="6920" max="6921" width="27.5" customWidth="1"/>
    <col min="6930" max="6930" width="12" bestFit="1" customWidth="1"/>
    <col min="6933" max="6933" width="13.5" bestFit="1" customWidth="1"/>
    <col min="7169" max="7169" width="5" bestFit="1" customWidth="1"/>
    <col min="7170" max="7170" width="71.1640625" customWidth="1"/>
    <col min="7171" max="7171" width="46.33203125" customWidth="1"/>
    <col min="7172" max="7172" width="14.83203125" bestFit="1" customWidth="1"/>
    <col min="7173" max="7173" width="10.1640625" bestFit="1" customWidth="1"/>
    <col min="7174" max="7174" width="23.1640625" bestFit="1" customWidth="1"/>
    <col min="7175" max="7175" width="28.5" bestFit="1" customWidth="1"/>
    <col min="7176" max="7177" width="27.5" customWidth="1"/>
    <col min="7186" max="7186" width="12" bestFit="1" customWidth="1"/>
    <col min="7189" max="7189" width="13.5" bestFit="1" customWidth="1"/>
    <col min="7425" max="7425" width="5" bestFit="1" customWidth="1"/>
    <col min="7426" max="7426" width="71.1640625" customWidth="1"/>
    <col min="7427" max="7427" width="46.33203125" customWidth="1"/>
    <col min="7428" max="7428" width="14.83203125" bestFit="1" customWidth="1"/>
    <col min="7429" max="7429" width="10.1640625" bestFit="1" customWidth="1"/>
    <col min="7430" max="7430" width="23.1640625" bestFit="1" customWidth="1"/>
    <col min="7431" max="7431" width="28.5" bestFit="1" customWidth="1"/>
    <col min="7432" max="7433" width="27.5" customWidth="1"/>
    <col min="7442" max="7442" width="12" bestFit="1" customWidth="1"/>
    <col min="7445" max="7445" width="13.5" bestFit="1" customWidth="1"/>
    <col min="7681" max="7681" width="5" bestFit="1" customWidth="1"/>
    <col min="7682" max="7682" width="71.1640625" customWidth="1"/>
    <col min="7683" max="7683" width="46.33203125" customWidth="1"/>
    <col min="7684" max="7684" width="14.83203125" bestFit="1" customWidth="1"/>
    <col min="7685" max="7685" width="10.1640625" bestFit="1" customWidth="1"/>
    <col min="7686" max="7686" width="23.1640625" bestFit="1" customWidth="1"/>
    <col min="7687" max="7687" width="28.5" bestFit="1" customWidth="1"/>
    <col min="7688" max="7689" width="27.5" customWidth="1"/>
    <col min="7698" max="7698" width="12" bestFit="1" customWidth="1"/>
    <col min="7701" max="7701" width="13.5" bestFit="1" customWidth="1"/>
    <col min="7937" max="7937" width="5" bestFit="1" customWidth="1"/>
    <col min="7938" max="7938" width="71.1640625" customWidth="1"/>
    <col min="7939" max="7939" width="46.33203125" customWidth="1"/>
    <col min="7940" max="7940" width="14.83203125" bestFit="1" customWidth="1"/>
    <col min="7941" max="7941" width="10.1640625" bestFit="1" customWidth="1"/>
    <col min="7942" max="7942" width="23.1640625" bestFit="1" customWidth="1"/>
    <col min="7943" max="7943" width="28.5" bestFit="1" customWidth="1"/>
    <col min="7944" max="7945" width="27.5" customWidth="1"/>
    <col min="7954" max="7954" width="12" bestFit="1" customWidth="1"/>
    <col min="7957" max="7957" width="13.5" bestFit="1" customWidth="1"/>
    <col min="8193" max="8193" width="5" bestFit="1" customWidth="1"/>
    <col min="8194" max="8194" width="71.1640625" customWidth="1"/>
    <col min="8195" max="8195" width="46.33203125" customWidth="1"/>
    <col min="8196" max="8196" width="14.83203125" bestFit="1" customWidth="1"/>
    <col min="8197" max="8197" width="10.1640625" bestFit="1" customWidth="1"/>
    <col min="8198" max="8198" width="23.1640625" bestFit="1" customWidth="1"/>
    <col min="8199" max="8199" width="28.5" bestFit="1" customWidth="1"/>
    <col min="8200" max="8201" width="27.5" customWidth="1"/>
    <col min="8210" max="8210" width="12" bestFit="1" customWidth="1"/>
    <col min="8213" max="8213" width="13.5" bestFit="1" customWidth="1"/>
    <col min="8449" max="8449" width="5" bestFit="1" customWidth="1"/>
    <col min="8450" max="8450" width="71.1640625" customWidth="1"/>
    <col min="8451" max="8451" width="46.33203125" customWidth="1"/>
    <col min="8452" max="8452" width="14.83203125" bestFit="1" customWidth="1"/>
    <col min="8453" max="8453" width="10.1640625" bestFit="1" customWidth="1"/>
    <col min="8454" max="8454" width="23.1640625" bestFit="1" customWidth="1"/>
    <col min="8455" max="8455" width="28.5" bestFit="1" customWidth="1"/>
    <col min="8456" max="8457" width="27.5" customWidth="1"/>
    <col min="8466" max="8466" width="12" bestFit="1" customWidth="1"/>
    <col min="8469" max="8469" width="13.5" bestFit="1" customWidth="1"/>
    <col min="8705" max="8705" width="5" bestFit="1" customWidth="1"/>
    <col min="8706" max="8706" width="71.1640625" customWidth="1"/>
    <col min="8707" max="8707" width="46.33203125" customWidth="1"/>
    <col min="8708" max="8708" width="14.83203125" bestFit="1" customWidth="1"/>
    <col min="8709" max="8709" width="10.1640625" bestFit="1" customWidth="1"/>
    <col min="8710" max="8710" width="23.1640625" bestFit="1" customWidth="1"/>
    <col min="8711" max="8711" width="28.5" bestFit="1" customWidth="1"/>
    <col min="8712" max="8713" width="27.5" customWidth="1"/>
    <col min="8722" max="8722" width="12" bestFit="1" customWidth="1"/>
    <col min="8725" max="8725" width="13.5" bestFit="1" customWidth="1"/>
    <col min="8961" max="8961" width="5" bestFit="1" customWidth="1"/>
    <col min="8962" max="8962" width="71.1640625" customWidth="1"/>
    <col min="8963" max="8963" width="46.33203125" customWidth="1"/>
    <col min="8964" max="8964" width="14.83203125" bestFit="1" customWidth="1"/>
    <col min="8965" max="8965" width="10.1640625" bestFit="1" customWidth="1"/>
    <col min="8966" max="8966" width="23.1640625" bestFit="1" customWidth="1"/>
    <col min="8967" max="8967" width="28.5" bestFit="1" customWidth="1"/>
    <col min="8968" max="8969" width="27.5" customWidth="1"/>
    <col min="8978" max="8978" width="12" bestFit="1" customWidth="1"/>
    <col min="8981" max="8981" width="13.5" bestFit="1" customWidth="1"/>
    <col min="9217" max="9217" width="5" bestFit="1" customWidth="1"/>
    <col min="9218" max="9218" width="71.1640625" customWidth="1"/>
    <col min="9219" max="9219" width="46.33203125" customWidth="1"/>
    <col min="9220" max="9220" width="14.83203125" bestFit="1" customWidth="1"/>
    <col min="9221" max="9221" width="10.1640625" bestFit="1" customWidth="1"/>
    <col min="9222" max="9222" width="23.1640625" bestFit="1" customWidth="1"/>
    <col min="9223" max="9223" width="28.5" bestFit="1" customWidth="1"/>
    <col min="9224" max="9225" width="27.5" customWidth="1"/>
    <col min="9234" max="9234" width="12" bestFit="1" customWidth="1"/>
    <col min="9237" max="9237" width="13.5" bestFit="1" customWidth="1"/>
    <col min="9473" max="9473" width="5" bestFit="1" customWidth="1"/>
    <col min="9474" max="9474" width="71.1640625" customWidth="1"/>
    <col min="9475" max="9475" width="46.33203125" customWidth="1"/>
    <col min="9476" max="9476" width="14.83203125" bestFit="1" customWidth="1"/>
    <col min="9477" max="9477" width="10.1640625" bestFit="1" customWidth="1"/>
    <col min="9478" max="9478" width="23.1640625" bestFit="1" customWidth="1"/>
    <col min="9479" max="9479" width="28.5" bestFit="1" customWidth="1"/>
    <col min="9480" max="9481" width="27.5" customWidth="1"/>
    <col min="9490" max="9490" width="12" bestFit="1" customWidth="1"/>
    <col min="9493" max="9493" width="13.5" bestFit="1" customWidth="1"/>
    <col min="9729" max="9729" width="5" bestFit="1" customWidth="1"/>
    <col min="9730" max="9730" width="71.1640625" customWidth="1"/>
    <col min="9731" max="9731" width="46.33203125" customWidth="1"/>
    <col min="9732" max="9732" width="14.83203125" bestFit="1" customWidth="1"/>
    <col min="9733" max="9733" width="10.1640625" bestFit="1" customWidth="1"/>
    <col min="9734" max="9734" width="23.1640625" bestFit="1" customWidth="1"/>
    <col min="9735" max="9735" width="28.5" bestFit="1" customWidth="1"/>
    <col min="9736" max="9737" width="27.5" customWidth="1"/>
    <col min="9746" max="9746" width="12" bestFit="1" customWidth="1"/>
    <col min="9749" max="9749" width="13.5" bestFit="1" customWidth="1"/>
    <col min="9985" max="9985" width="5" bestFit="1" customWidth="1"/>
    <col min="9986" max="9986" width="71.1640625" customWidth="1"/>
    <col min="9987" max="9987" width="46.33203125" customWidth="1"/>
    <col min="9988" max="9988" width="14.83203125" bestFit="1" customWidth="1"/>
    <col min="9989" max="9989" width="10.1640625" bestFit="1" customWidth="1"/>
    <col min="9990" max="9990" width="23.1640625" bestFit="1" customWidth="1"/>
    <col min="9991" max="9991" width="28.5" bestFit="1" customWidth="1"/>
    <col min="9992" max="9993" width="27.5" customWidth="1"/>
    <col min="10002" max="10002" width="12" bestFit="1" customWidth="1"/>
    <col min="10005" max="10005" width="13.5" bestFit="1" customWidth="1"/>
    <col min="10241" max="10241" width="5" bestFit="1" customWidth="1"/>
    <col min="10242" max="10242" width="71.1640625" customWidth="1"/>
    <col min="10243" max="10243" width="46.33203125" customWidth="1"/>
    <col min="10244" max="10244" width="14.83203125" bestFit="1" customWidth="1"/>
    <col min="10245" max="10245" width="10.1640625" bestFit="1" customWidth="1"/>
    <col min="10246" max="10246" width="23.1640625" bestFit="1" customWidth="1"/>
    <col min="10247" max="10247" width="28.5" bestFit="1" customWidth="1"/>
    <col min="10248" max="10249" width="27.5" customWidth="1"/>
    <col min="10258" max="10258" width="12" bestFit="1" customWidth="1"/>
    <col min="10261" max="10261" width="13.5" bestFit="1" customWidth="1"/>
    <col min="10497" max="10497" width="5" bestFit="1" customWidth="1"/>
    <col min="10498" max="10498" width="71.1640625" customWidth="1"/>
    <col min="10499" max="10499" width="46.33203125" customWidth="1"/>
    <col min="10500" max="10500" width="14.83203125" bestFit="1" customWidth="1"/>
    <col min="10501" max="10501" width="10.1640625" bestFit="1" customWidth="1"/>
    <col min="10502" max="10502" width="23.1640625" bestFit="1" customWidth="1"/>
    <col min="10503" max="10503" width="28.5" bestFit="1" customWidth="1"/>
    <col min="10504" max="10505" width="27.5" customWidth="1"/>
    <col min="10514" max="10514" width="12" bestFit="1" customWidth="1"/>
    <col min="10517" max="10517" width="13.5" bestFit="1" customWidth="1"/>
    <col min="10753" max="10753" width="5" bestFit="1" customWidth="1"/>
    <col min="10754" max="10754" width="71.1640625" customWidth="1"/>
    <col min="10755" max="10755" width="46.33203125" customWidth="1"/>
    <col min="10756" max="10756" width="14.83203125" bestFit="1" customWidth="1"/>
    <col min="10757" max="10757" width="10.1640625" bestFit="1" customWidth="1"/>
    <col min="10758" max="10758" width="23.1640625" bestFit="1" customWidth="1"/>
    <col min="10759" max="10759" width="28.5" bestFit="1" customWidth="1"/>
    <col min="10760" max="10761" width="27.5" customWidth="1"/>
    <col min="10770" max="10770" width="12" bestFit="1" customWidth="1"/>
    <col min="10773" max="10773" width="13.5" bestFit="1" customWidth="1"/>
    <col min="11009" max="11009" width="5" bestFit="1" customWidth="1"/>
    <col min="11010" max="11010" width="71.1640625" customWidth="1"/>
    <col min="11011" max="11011" width="46.33203125" customWidth="1"/>
    <col min="11012" max="11012" width="14.83203125" bestFit="1" customWidth="1"/>
    <col min="11013" max="11013" width="10.1640625" bestFit="1" customWidth="1"/>
    <col min="11014" max="11014" width="23.1640625" bestFit="1" customWidth="1"/>
    <col min="11015" max="11015" width="28.5" bestFit="1" customWidth="1"/>
    <col min="11016" max="11017" width="27.5" customWidth="1"/>
    <col min="11026" max="11026" width="12" bestFit="1" customWidth="1"/>
    <col min="11029" max="11029" width="13.5" bestFit="1" customWidth="1"/>
    <col min="11265" max="11265" width="5" bestFit="1" customWidth="1"/>
    <col min="11266" max="11266" width="71.1640625" customWidth="1"/>
    <col min="11267" max="11267" width="46.33203125" customWidth="1"/>
    <col min="11268" max="11268" width="14.83203125" bestFit="1" customWidth="1"/>
    <col min="11269" max="11269" width="10.1640625" bestFit="1" customWidth="1"/>
    <col min="11270" max="11270" width="23.1640625" bestFit="1" customWidth="1"/>
    <col min="11271" max="11271" width="28.5" bestFit="1" customWidth="1"/>
    <col min="11272" max="11273" width="27.5" customWidth="1"/>
    <col min="11282" max="11282" width="12" bestFit="1" customWidth="1"/>
    <col min="11285" max="11285" width="13.5" bestFit="1" customWidth="1"/>
    <col min="11521" max="11521" width="5" bestFit="1" customWidth="1"/>
    <col min="11522" max="11522" width="71.1640625" customWidth="1"/>
    <col min="11523" max="11523" width="46.33203125" customWidth="1"/>
    <col min="11524" max="11524" width="14.83203125" bestFit="1" customWidth="1"/>
    <col min="11525" max="11525" width="10.1640625" bestFit="1" customWidth="1"/>
    <col min="11526" max="11526" width="23.1640625" bestFit="1" customWidth="1"/>
    <col min="11527" max="11527" width="28.5" bestFit="1" customWidth="1"/>
    <col min="11528" max="11529" width="27.5" customWidth="1"/>
    <col min="11538" max="11538" width="12" bestFit="1" customWidth="1"/>
    <col min="11541" max="11541" width="13.5" bestFit="1" customWidth="1"/>
    <col min="11777" max="11777" width="5" bestFit="1" customWidth="1"/>
    <col min="11778" max="11778" width="71.1640625" customWidth="1"/>
    <col min="11779" max="11779" width="46.33203125" customWidth="1"/>
    <col min="11780" max="11780" width="14.83203125" bestFit="1" customWidth="1"/>
    <col min="11781" max="11781" width="10.1640625" bestFit="1" customWidth="1"/>
    <col min="11782" max="11782" width="23.1640625" bestFit="1" customWidth="1"/>
    <col min="11783" max="11783" width="28.5" bestFit="1" customWidth="1"/>
    <col min="11784" max="11785" width="27.5" customWidth="1"/>
    <col min="11794" max="11794" width="12" bestFit="1" customWidth="1"/>
    <col min="11797" max="11797" width="13.5" bestFit="1" customWidth="1"/>
    <col min="12033" max="12033" width="5" bestFit="1" customWidth="1"/>
    <col min="12034" max="12034" width="71.1640625" customWidth="1"/>
    <col min="12035" max="12035" width="46.33203125" customWidth="1"/>
    <col min="12036" max="12036" width="14.83203125" bestFit="1" customWidth="1"/>
    <col min="12037" max="12037" width="10.1640625" bestFit="1" customWidth="1"/>
    <col min="12038" max="12038" width="23.1640625" bestFit="1" customWidth="1"/>
    <col min="12039" max="12039" width="28.5" bestFit="1" customWidth="1"/>
    <col min="12040" max="12041" width="27.5" customWidth="1"/>
    <col min="12050" max="12050" width="12" bestFit="1" customWidth="1"/>
    <col min="12053" max="12053" width="13.5" bestFit="1" customWidth="1"/>
    <col min="12289" max="12289" width="5" bestFit="1" customWidth="1"/>
    <col min="12290" max="12290" width="71.1640625" customWidth="1"/>
    <col min="12291" max="12291" width="46.33203125" customWidth="1"/>
    <col min="12292" max="12292" width="14.83203125" bestFit="1" customWidth="1"/>
    <col min="12293" max="12293" width="10.1640625" bestFit="1" customWidth="1"/>
    <col min="12294" max="12294" width="23.1640625" bestFit="1" customWidth="1"/>
    <col min="12295" max="12295" width="28.5" bestFit="1" customWidth="1"/>
    <col min="12296" max="12297" width="27.5" customWidth="1"/>
    <col min="12306" max="12306" width="12" bestFit="1" customWidth="1"/>
    <col min="12309" max="12309" width="13.5" bestFit="1" customWidth="1"/>
    <col min="12545" max="12545" width="5" bestFit="1" customWidth="1"/>
    <col min="12546" max="12546" width="71.1640625" customWidth="1"/>
    <col min="12547" max="12547" width="46.33203125" customWidth="1"/>
    <col min="12548" max="12548" width="14.83203125" bestFit="1" customWidth="1"/>
    <col min="12549" max="12549" width="10.1640625" bestFit="1" customWidth="1"/>
    <col min="12550" max="12550" width="23.1640625" bestFit="1" customWidth="1"/>
    <col min="12551" max="12551" width="28.5" bestFit="1" customWidth="1"/>
    <col min="12552" max="12553" width="27.5" customWidth="1"/>
    <col min="12562" max="12562" width="12" bestFit="1" customWidth="1"/>
    <col min="12565" max="12565" width="13.5" bestFit="1" customWidth="1"/>
    <col min="12801" max="12801" width="5" bestFit="1" customWidth="1"/>
    <col min="12802" max="12802" width="71.1640625" customWidth="1"/>
    <col min="12803" max="12803" width="46.33203125" customWidth="1"/>
    <col min="12804" max="12804" width="14.83203125" bestFit="1" customWidth="1"/>
    <col min="12805" max="12805" width="10.1640625" bestFit="1" customWidth="1"/>
    <col min="12806" max="12806" width="23.1640625" bestFit="1" customWidth="1"/>
    <col min="12807" max="12807" width="28.5" bestFit="1" customWidth="1"/>
    <col min="12808" max="12809" width="27.5" customWidth="1"/>
    <col min="12818" max="12818" width="12" bestFit="1" customWidth="1"/>
    <col min="12821" max="12821" width="13.5" bestFit="1" customWidth="1"/>
    <col min="13057" max="13057" width="5" bestFit="1" customWidth="1"/>
    <col min="13058" max="13058" width="71.1640625" customWidth="1"/>
    <col min="13059" max="13059" width="46.33203125" customWidth="1"/>
    <col min="13060" max="13060" width="14.83203125" bestFit="1" customWidth="1"/>
    <col min="13061" max="13061" width="10.1640625" bestFit="1" customWidth="1"/>
    <col min="13062" max="13062" width="23.1640625" bestFit="1" customWidth="1"/>
    <col min="13063" max="13063" width="28.5" bestFit="1" customWidth="1"/>
    <col min="13064" max="13065" width="27.5" customWidth="1"/>
    <col min="13074" max="13074" width="12" bestFit="1" customWidth="1"/>
    <col min="13077" max="13077" width="13.5" bestFit="1" customWidth="1"/>
    <col min="13313" max="13313" width="5" bestFit="1" customWidth="1"/>
    <col min="13314" max="13314" width="71.1640625" customWidth="1"/>
    <col min="13315" max="13315" width="46.33203125" customWidth="1"/>
    <col min="13316" max="13316" width="14.83203125" bestFit="1" customWidth="1"/>
    <col min="13317" max="13317" width="10.1640625" bestFit="1" customWidth="1"/>
    <col min="13318" max="13318" width="23.1640625" bestFit="1" customWidth="1"/>
    <col min="13319" max="13319" width="28.5" bestFit="1" customWidth="1"/>
    <col min="13320" max="13321" width="27.5" customWidth="1"/>
    <col min="13330" max="13330" width="12" bestFit="1" customWidth="1"/>
    <col min="13333" max="13333" width="13.5" bestFit="1" customWidth="1"/>
    <col min="13569" max="13569" width="5" bestFit="1" customWidth="1"/>
    <col min="13570" max="13570" width="71.1640625" customWidth="1"/>
    <col min="13571" max="13571" width="46.33203125" customWidth="1"/>
    <col min="13572" max="13572" width="14.83203125" bestFit="1" customWidth="1"/>
    <col min="13573" max="13573" width="10.1640625" bestFit="1" customWidth="1"/>
    <col min="13574" max="13574" width="23.1640625" bestFit="1" customWidth="1"/>
    <col min="13575" max="13575" width="28.5" bestFit="1" customWidth="1"/>
    <col min="13576" max="13577" width="27.5" customWidth="1"/>
    <col min="13586" max="13586" width="12" bestFit="1" customWidth="1"/>
    <col min="13589" max="13589" width="13.5" bestFit="1" customWidth="1"/>
    <col min="13825" max="13825" width="5" bestFit="1" customWidth="1"/>
    <col min="13826" max="13826" width="71.1640625" customWidth="1"/>
    <col min="13827" max="13827" width="46.33203125" customWidth="1"/>
    <col min="13828" max="13828" width="14.83203125" bestFit="1" customWidth="1"/>
    <col min="13829" max="13829" width="10.1640625" bestFit="1" customWidth="1"/>
    <col min="13830" max="13830" width="23.1640625" bestFit="1" customWidth="1"/>
    <col min="13831" max="13831" width="28.5" bestFit="1" customWidth="1"/>
    <col min="13832" max="13833" width="27.5" customWidth="1"/>
    <col min="13842" max="13842" width="12" bestFit="1" customWidth="1"/>
    <col min="13845" max="13845" width="13.5" bestFit="1" customWidth="1"/>
    <col min="14081" max="14081" width="5" bestFit="1" customWidth="1"/>
    <col min="14082" max="14082" width="71.1640625" customWidth="1"/>
    <col min="14083" max="14083" width="46.33203125" customWidth="1"/>
    <col min="14084" max="14084" width="14.83203125" bestFit="1" customWidth="1"/>
    <col min="14085" max="14085" width="10.1640625" bestFit="1" customWidth="1"/>
    <col min="14086" max="14086" width="23.1640625" bestFit="1" customWidth="1"/>
    <col min="14087" max="14087" width="28.5" bestFit="1" customWidth="1"/>
    <col min="14088" max="14089" width="27.5" customWidth="1"/>
    <col min="14098" max="14098" width="12" bestFit="1" customWidth="1"/>
    <col min="14101" max="14101" width="13.5" bestFit="1" customWidth="1"/>
    <col min="14337" max="14337" width="5" bestFit="1" customWidth="1"/>
    <col min="14338" max="14338" width="71.1640625" customWidth="1"/>
    <col min="14339" max="14339" width="46.33203125" customWidth="1"/>
    <col min="14340" max="14340" width="14.83203125" bestFit="1" customWidth="1"/>
    <col min="14341" max="14341" width="10.1640625" bestFit="1" customWidth="1"/>
    <col min="14342" max="14342" width="23.1640625" bestFit="1" customWidth="1"/>
    <col min="14343" max="14343" width="28.5" bestFit="1" customWidth="1"/>
    <col min="14344" max="14345" width="27.5" customWidth="1"/>
    <col min="14354" max="14354" width="12" bestFit="1" customWidth="1"/>
    <col min="14357" max="14357" width="13.5" bestFit="1" customWidth="1"/>
    <col min="14593" max="14593" width="5" bestFit="1" customWidth="1"/>
    <col min="14594" max="14594" width="71.1640625" customWidth="1"/>
    <col min="14595" max="14595" width="46.33203125" customWidth="1"/>
    <col min="14596" max="14596" width="14.83203125" bestFit="1" customWidth="1"/>
    <col min="14597" max="14597" width="10.1640625" bestFit="1" customWidth="1"/>
    <col min="14598" max="14598" width="23.1640625" bestFit="1" customWidth="1"/>
    <col min="14599" max="14599" width="28.5" bestFit="1" customWidth="1"/>
    <col min="14600" max="14601" width="27.5" customWidth="1"/>
    <col min="14610" max="14610" width="12" bestFit="1" customWidth="1"/>
    <col min="14613" max="14613" width="13.5" bestFit="1" customWidth="1"/>
    <col min="14849" max="14849" width="5" bestFit="1" customWidth="1"/>
    <col min="14850" max="14850" width="71.1640625" customWidth="1"/>
    <col min="14851" max="14851" width="46.33203125" customWidth="1"/>
    <col min="14852" max="14852" width="14.83203125" bestFit="1" customWidth="1"/>
    <col min="14853" max="14853" width="10.1640625" bestFit="1" customWidth="1"/>
    <col min="14854" max="14854" width="23.1640625" bestFit="1" customWidth="1"/>
    <col min="14855" max="14855" width="28.5" bestFit="1" customWidth="1"/>
    <col min="14856" max="14857" width="27.5" customWidth="1"/>
    <col min="14866" max="14866" width="12" bestFit="1" customWidth="1"/>
    <col min="14869" max="14869" width="13.5" bestFit="1" customWidth="1"/>
    <col min="15105" max="15105" width="5" bestFit="1" customWidth="1"/>
    <col min="15106" max="15106" width="71.1640625" customWidth="1"/>
    <col min="15107" max="15107" width="46.33203125" customWidth="1"/>
    <col min="15108" max="15108" width="14.83203125" bestFit="1" customWidth="1"/>
    <col min="15109" max="15109" width="10.1640625" bestFit="1" customWidth="1"/>
    <col min="15110" max="15110" width="23.1640625" bestFit="1" customWidth="1"/>
    <col min="15111" max="15111" width="28.5" bestFit="1" customWidth="1"/>
    <col min="15112" max="15113" width="27.5" customWidth="1"/>
    <col min="15122" max="15122" width="12" bestFit="1" customWidth="1"/>
    <col min="15125" max="15125" width="13.5" bestFit="1" customWidth="1"/>
    <col min="15361" max="15361" width="5" bestFit="1" customWidth="1"/>
    <col min="15362" max="15362" width="71.1640625" customWidth="1"/>
    <col min="15363" max="15363" width="46.33203125" customWidth="1"/>
    <col min="15364" max="15364" width="14.83203125" bestFit="1" customWidth="1"/>
    <col min="15365" max="15365" width="10.1640625" bestFit="1" customWidth="1"/>
    <col min="15366" max="15366" width="23.1640625" bestFit="1" customWidth="1"/>
    <col min="15367" max="15367" width="28.5" bestFit="1" customWidth="1"/>
    <col min="15368" max="15369" width="27.5" customWidth="1"/>
    <col min="15378" max="15378" width="12" bestFit="1" customWidth="1"/>
    <col min="15381" max="15381" width="13.5" bestFit="1" customWidth="1"/>
    <col min="15617" max="15617" width="5" bestFit="1" customWidth="1"/>
    <col min="15618" max="15618" width="71.1640625" customWidth="1"/>
    <col min="15619" max="15619" width="46.33203125" customWidth="1"/>
    <col min="15620" max="15620" width="14.83203125" bestFit="1" customWidth="1"/>
    <col min="15621" max="15621" width="10.1640625" bestFit="1" customWidth="1"/>
    <col min="15622" max="15622" width="23.1640625" bestFit="1" customWidth="1"/>
    <col min="15623" max="15623" width="28.5" bestFit="1" customWidth="1"/>
    <col min="15624" max="15625" width="27.5" customWidth="1"/>
    <col min="15634" max="15634" width="12" bestFit="1" customWidth="1"/>
    <col min="15637" max="15637" width="13.5" bestFit="1" customWidth="1"/>
    <col min="15873" max="15873" width="5" bestFit="1" customWidth="1"/>
    <col min="15874" max="15874" width="71.1640625" customWidth="1"/>
    <col min="15875" max="15875" width="46.33203125" customWidth="1"/>
    <col min="15876" max="15876" width="14.83203125" bestFit="1" customWidth="1"/>
    <col min="15877" max="15877" width="10.1640625" bestFit="1" customWidth="1"/>
    <col min="15878" max="15878" width="23.1640625" bestFit="1" customWidth="1"/>
    <col min="15879" max="15879" width="28.5" bestFit="1" customWidth="1"/>
    <col min="15880" max="15881" width="27.5" customWidth="1"/>
    <col min="15890" max="15890" width="12" bestFit="1" customWidth="1"/>
    <col min="15893" max="15893" width="13.5" bestFit="1" customWidth="1"/>
    <col min="16129" max="16129" width="5" bestFit="1" customWidth="1"/>
    <col min="16130" max="16130" width="71.1640625" customWidth="1"/>
    <col min="16131" max="16131" width="46.33203125" customWidth="1"/>
    <col min="16132" max="16132" width="14.83203125" bestFit="1" customWidth="1"/>
    <col min="16133" max="16133" width="10.1640625" bestFit="1" customWidth="1"/>
    <col min="16134" max="16134" width="23.1640625" bestFit="1" customWidth="1"/>
    <col min="16135" max="16135" width="28.5" bestFit="1" customWidth="1"/>
    <col min="16136" max="16137" width="27.5" customWidth="1"/>
    <col min="16146" max="16146" width="12" bestFit="1" customWidth="1"/>
    <col min="16149" max="16149" width="13.5" bestFit="1" customWidth="1"/>
  </cols>
  <sheetData>
    <row r="1" spans="1:13" s="178" customFormat="1" ht="15" x14ac:dyDescent="0.25">
      <c r="A1" s="171" t="s">
        <v>344</v>
      </c>
      <c r="B1" s="172" t="s">
        <v>345</v>
      </c>
      <c r="C1" s="173" t="s">
        <v>60</v>
      </c>
      <c r="D1" s="174" t="s">
        <v>346</v>
      </c>
      <c r="E1" s="174" t="s">
        <v>347</v>
      </c>
      <c r="F1" s="175" t="s">
        <v>348</v>
      </c>
      <c r="G1" s="176" t="s">
        <v>349</v>
      </c>
      <c r="H1" s="177" t="s">
        <v>350</v>
      </c>
      <c r="I1" s="177"/>
    </row>
    <row r="2" spans="1:13" ht="15.75" thickBot="1" x14ac:dyDescent="0.25">
      <c r="A2" s="179"/>
      <c r="B2" s="180"/>
      <c r="C2" s="181"/>
      <c r="D2" s="182"/>
      <c r="E2" s="182"/>
      <c r="F2" s="183"/>
      <c r="G2" s="184"/>
      <c r="H2" s="185"/>
      <c r="I2" s="185"/>
    </row>
    <row r="3" spans="1:13" s="178" customFormat="1" ht="18.75" thickBot="1" x14ac:dyDescent="0.3">
      <c r="A3" s="186">
        <v>1</v>
      </c>
      <c r="B3" s="187" t="s">
        <v>351</v>
      </c>
      <c r="C3" s="188"/>
      <c r="D3" s="189"/>
      <c r="E3" s="189"/>
      <c r="F3" s="190"/>
      <c r="G3" s="191">
        <f>SUM(G5:G59)</f>
        <v>0</v>
      </c>
      <c r="H3" s="192"/>
      <c r="I3" s="192"/>
    </row>
    <row r="4" spans="1:13" ht="15" x14ac:dyDescent="0.2">
      <c r="A4" s="193"/>
      <c r="B4" s="194" t="s">
        <v>352</v>
      </c>
      <c r="C4" s="195"/>
      <c r="D4" s="196"/>
      <c r="E4" s="196"/>
      <c r="F4" s="197"/>
      <c r="G4" s="198"/>
      <c r="H4" s="196"/>
      <c r="I4" s="199"/>
      <c r="K4" s="200"/>
      <c r="L4" s="200"/>
      <c r="M4" s="200"/>
    </row>
    <row r="5" spans="1:13" ht="14.25" x14ac:dyDescent="0.2">
      <c r="A5" s="201"/>
      <c r="B5" s="202" t="s">
        <v>353</v>
      </c>
      <c r="C5" s="203" t="s">
        <v>354</v>
      </c>
      <c r="D5" s="204" t="s">
        <v>285</v>
      </c>
      <c r="E5" s="204">
        <v>24</v>
      </c>
      <c r="F5" s="205"/>
      <c r="G5" s="206">
        <f>F5*E5</f>
        <v>0</v>
      </c>
      <c r="H5" s="204"/>
      <c r="I5" s="207" t="s">
        <v>355</v>
      </c>
    </row>
    <row r="6" spans="1:13" ht="14.25" x14ac:dyDescent="0.2">
      <c r="A6" s="201"/>
      <c r="B6" s="202" t="s">
        <v>353</v>
      </c>
      <c r="C6" s="203" t="s">
        <v>356</v>
      </c>
      <c r="D6" s="204" t="s">
        <v>285</v>
      </c>
      <c r="E6" s="204">
        <v>4</v>
      </c>
      <c r="F6" s="205"/>
      <c r="G6" s="206">
        <f t="shared" ref="G6:G26" si="0">F6*E6</f>
        <v>0</v>
      </c>
      <c r="H6" s="204"/>
      <c r="I6" s="207" t="s">
        <v>355</v>
      </c>
    </row>
    <row r="7" spans="1:13" ht="14.25" x14ac:dyDescent="0.2">
      <c r="A7" s="201"/>
      <c r="B7" s="202" t="s">
        <v>353</v>
      </c>
      <c r="C7" s="203" t="s">
        <v>357</v>
      </c>
      <c r="D7" s="204" t="s">
        <v>285</v>
      </c>
      <c r="E7" s="204">
        <v>2</v>
      </c>
      <c r="F7" s="205"/>
      <c r="G7" s="206">
        <f t="shared" si="0"/>
        <v>0</v>
      </c>
      <c r="H7" s="204"/>
      <c r="I7" s="207" t="s">
        <v>355</v>
      </c>
    </row>
    <row r="8" spans="1:13" ht="14.25" x14ac:dyDescent="0.2">
      <c r="A8" s="201"/>
      <c r="B8" s="202" t="s">
        <v>353</v>
      </c>
      <c r="C8" s="203" t="s">
        <v>358</v>
      </c>
      <c r="D8" s="204" t="s">
        <v>285</v>
      </c>
      <c r="E8" s="204">
        <v>3</v>
      </c>
      <c r="F8" s="205"/>
      <c r="G8" s="206">
        <f t="shared" si="0"/>
        <v>0</v>
      </c>
      <c r="H8" s="204"/>
      <c r="I8" s="207" t="s">
        <v>355</v>
      </c>
    </row>
    <row r="9" spans="1:13" ht="14.25" x14ac:dyDescent="0.2">
      <c r="A9" s="201"/>
      <c r="B9" s="202" t="s">
        <v>353</v>
      </c>
      <c r="C9" s="203" t="s">
        <v>359</v>
      </c>
      <c r="D9" s="204" t="s">
        <v>285</v>
      </c>
      <c r="E9" s="204">
        <v>1</v>
      </c>
      <c r="F9" s="205"/>
      <c r="G9" s="206">
        <f t="shared" si="0"/>
        <v>0</v>
      </c>
      <c r="H9" s="204"/>
      <c r="I9" s="207" t="s">
        <v>355</v>
      </c>
    </row>
    <row r="10" spans="1:13" ht="14.25" x14ac:dyDescent="0.2">
      <c r="A10" s="201"/>
      <c r="B10" s="202" t="s">
        <v>353</v>
      </c>
      <c r="C10" s="203" t="s">
        <v>360</v>
      </c>
      <c r="D10" s="204" t="s">
        <v>285</v>
      </c>
      <c r="E10" s="204">
        <v>1</v>
      </c>
      <c r="F10" s="205"/>
      <c r="G10" s="206">
        <f t="shared" si="0"/>
        <v>0</v>
      </c>
      <c r="H10" s="204"/>
      <c r="I10" s="207" t="s">
        <v>355</v>
      </c>
    </row>
    <row r="11" spans="1:13" ht="14.25" x14ac:dyDescent="0.2">
      <c r="A11" s="201"/>
      <c r="B11" s="202" t="s">
        <v>353</v>
      </c>
      <c r="C11" s="203" t="s">
        <v>361</v>
      </c>
      <c r="D11" s="204" t="s">
        <v>285</v>
      </c>
      <c r="E11" s="204">
        <v>7</v>
      </c>
      <c r="F11" s="205"/>
      <c r="G11" s="206">
        <f t="shared" si="0"/>
        <v>0</v>
      </c>
      <c r="H11" s="204"/>
      <c r="I11" s="207" t="s">
        <v>355</v>
      </c>
    </row>
    <row r="12" spans="1:13" ht="14.25" x14ac:dyDescent="0.2">
      <c r="A12" s="201"/>
      <c r="B12" s="202" t="s">
        <v>353</v>
      </c>
      <c r="C12" s="203" t="s">
        <v>362</v>
      </c>
      <c r="D12" s="204" t="s">
        <v>285</v>
      </c>
      <c r="E12" s="204">
        <v>3</v>
      </c>
      <c r="F12" s="205"/>
      <c r="G12" s="206">
        <f t="shared" si="0"/>
        <v>0</v>
      </c>
      <c r="H12" s="204"/>
      <c r="I12" s="207" t="s">
        <v>355</v>
      </c>
    </row>
    <row r="13" spans="1:13" ht="14.25" x14ac:dyDescent="0.2">
      <c r="A13" s="201"/>
      <c r="B13" s="202" t="s">
        <v>353</v>
      </c>
      <c r="C13" s="203" t="s">
        <v>363</v>
      </c>
      <c r="D13" s="204" t="s">
        <v>285</v>
      </c>
      <c r="E13" s="204">
        <v>1</v>
      </c>
      <c r="F13" s="205"/>
      <c r="G13" s="206">
        <f t="shared" si="0"/>
        <v>0</v>
      </c>
      <c r="H13" s="204"/>
      <c r="I13" s="207" t="s">
        <v>355</v>
      </c>
    </row>
    <row r="14" spans="1:13" ht="12.75" x14ac:dyDescent="0.2">
      <c r="A14" s="201"/>
      <c r="B14" s="202" t="s">
        <v>364</v>
      </c>
      <c r="C14" s="203"/>
      <c r="D14" s="204" t="s">
        <v>285</v>
      </c>
      <c r="E14" s="204">
        <v>1</v>
      </c>
      <c r="F14" s="205"/>
      <c r="G14" s="206">
        <f t="shared" si="0"/>
        <v>0</v>
      </c>
      <c r="H14" s="204"/>
      <c r="I14" s="207" t="s">
        <v>355</v>
      </c>
    </row>
    <row r="15" spans="1:13" ht="12.75" x14ac:dyDescent="0.2">
      <c r="A15" s="201"/>
      <c r="B15" s="202" t="s">
        <v>365</v>
      </c>
      <c r="C15" s="203" t="s">
        <v>366</v>
      </c>
      <c r="D15" s="204" t="s">
        <v>285</v>
      </c>
      <c r="E15" s="204">
        <v>1</v>
      </c>
      <c r="F15" s="205"/>
      <c r="G15" s="206">
        <f t="shared" si="0"/>
        <v>0</v>
      </c>
      <c r="H15" s="204"/>
      <c r="I15" s="207" t="s">
        <v>355</v>
      </c>
    </row>
    <row r="16" spans="1:13" ht="12.75" x14ac:dyDescent="0.2">
      <c r="A16" s="201"/>
      <c r="B16" s="202" t="s">
        <v>365</v>
      </c>
      <c r="C16" s="203" t="s">
        <v>367</v>
      </c>
      <c r="D16" s="204" t="s">
        <v>285</v>
      </c>
      <c r="E16" s="204">
        <v>1</v>
      </c>
      <c r="F16" s="205"/>
      <c r="G16" s="206">
        <f t="shared" si="0"/>
        <v>0</v>
      </c>
      <c r="H16" s="204"/>
      <c r="I16" s="207" t="s">
        <v>355</v>
      </c>
    </row>
    <row r="17" spans="1:9" ht="12.75" x14ac:dyDescent="0.2">
      <c r="A17" s="201"/>
      <c r="B17" s="202" t="s">
        <v>368</v>
      </c>
      <c r="C17" s="203" t="s">
        <v>369</v>
      </c>
      <c r="D17" s="204" t="s">
        <v>285</v>
      </c>
      <c r="E17" s="208">
        <v>1</v>
      </c>
      <c r="F17" s="205"/>
      <c r="G17" s="206">
        <f t="shared" si="0"/>
        <v>0</v>
      </c>
      <c r="H17" s="204"/>
      <c r="I17" s="207" t="s">
        <v>355</v>
      </c>
    </row>
    <row r="18" spans="1:9" ht="12.75" x14ac:dyDescent="0.2">
      <c r="A18" s="201"/>
      <c r="B18" s="202" t="s">
        <v>368</v>
      </c>
      <c r="C18" s="203" t="s">
        <v>370</v>
      </c>
      <c r="D18" s="204" t="s">
        <v>285</v>
      </c>
      <c r="E18" s="208">
        <v>1</v>
      </c>
      <c r="F18" s="205"/>
      <c r="G18" s="206">
        <f t="shared" si="0"/>
        <v>0</v>
      </c>
      <c r="H18" s="204"/>
      <c r="I18" s="207" t="s">
        <v>355</v>
      </c>
    </row>
    <row r="19" spans="1:9" ht="12.75" x14ac:dyDescent="0.2">
      <c r="A19" s="201"/>
      <c r="B19" s="202" t="s">
        <v>368</v>
      </c>
      <c r="C19" s="203" t="s">
        <v>371</v>
      </c>
      <c r="D19" s="204" t="s">
        <v>285</v>
      </c>
      <c r="E19" s="208">
        <v>1</v>
      </c>
      <c r="F19" s="205"/>
      <c r="G19" s="206">
        <f t="shared" si="0"/>
        <v>0</v>
      </c>
      <c r="H19" s="204"/>
      <c r="I19" s="207" t="s">
        <v>355</v>
      </c>
    </row>
    <row r="20" spans="1:9" ht="12.75" x14ac:dyDescent="0.2">
      <c r="A20" s="201"/>
      <c r="B20" s="202" t="s">
        <v>368</v>
      </c>
      <c r="C20" s="203" t="s">
        <v>372</v>
      </c>
      <c r="D20" s="204" t="s">
        <v>285</v>
      </c>
      <c r="E20" s="208">
        <v>1</v>
      </c>
      <c r="F20" s="205"/>
      <c r="G20" s="206">
        <f t="shared" si="0"/>
        <v>0</v>
      </c>
      <c r="H20" s="204"/>
      <c r="I20" s="207" t="s">
        <v>355</v>
      </c>
    </row>
    <row r="21" spans="1:9" ht="12.75" x14ac:dyDescent="0.2">
      <c r="A21" s="201"/>
      <c r="B21" s="202" t="s">
        <v>368</v>
      </c>
      <c r="C21" s="203" t="s">
        <v>373</v>
      </c>
      <c r="D21" s="204" t="s">
        <v>285</v>
      </c>
      <c r="E21" s="208">
        <v>1</v>
      </c>
      <c r="F21" s="205"/>
      <c r="G21" s="206">
        <f t="shared" si="0"/>
        <v>0</v>
      </c>
      <c r="H21" s="204"/>
      <c r="I21" s="207" t="s">
        <v>355</v>
      </c>
    </row>
    <row r="22" spans="1:9" ht="12.75" x14ac:dyDescent="0.2">
      <c r="A22" s="201"/>
      <c r="B22" s="202" t="s">
        <v>368</v>
      </c>
      <c r="C22" s="203" t="s">
        <v>374</v>
      </c>
      <c r="D22" s="204" t="s">
        <v>285</v>
      </c>
      <c r="E22" s="208">
        <v>1</v>
      </c>
      <c r="F22" s="205"/>
      <c r="G22" s="206">
        <f t="shared" si="0"/>
        <v>0</v>
      </c>
      <c r="H22" s="204"/>
      <c r="I22" s="207"/>
    </row>
    <row r="23" spans="1:9" ht="12.75" x14ac:dyDescent="0.2">
      <c r="A23" s="201"/>
      <c r="B23" s="202" t="s">
        <v>375</v>
      </c>
      <c r="C23" s="203" t="s">
        <v>376</v>
      </c>
      <c r="D23" s="204" t="s">
        <v>285</v>
      </c>
      <c r="E23" s="208">
        <v>1</v>
      </c>
      <c r="F23" s="205"/>
      <c r="G23" s="206">
        <f t="shared" si="0"/>
        <v>0</v>
      </c>
      <c r="H23" s="204"/>
      <c r="I23" s="207" t="s">
        <v>355</v>
      </c>
    </row>
    <row r="24" spans="1:9" ht="12.75" x14ac:dyDescent="0.2">
      <c r="A24" s="201"/>
      <c r="B24" s="202" t="s">
        <v>377</v>
      </c>
      <c r="C24" s="203" t="s">
        <v>378</v>
      </c>
      <c r="D24" s="204" t="s">
        <v>285</v>
      </c>
      <c r="E24" s="208">
        <v>1</v>
      </c>
      <c r="F24" s="205"/>
      <c r="G24" s="206">
        <f t="shared" si="0"/>
        <v>0</v>
      </c>
      <c r="H24" s="204"/>
      <c r="I24" s="207" t="s">
        <v>355</v>
      </c>
    </row>
    <row r="25" spans="1:9" ht="12.75" x14ac:dyDescent="0.2">
      <c r="A25" s="201"/>
      <c r="B25" s="202" t="s">
        <v>377</v>
      </c>
      <c r="C25" s="203" t="s">
        <v>378</v>
      </c>
      <c r="D25" s="204" t="s">
        <v>285</v>
      </c>
      <c r="E25" s="208">
        <v>1</v>
      </c>
      <c r="F25" s="205"/>
      <c r="G25" s="206">
        <f t="shared" si="0"/>
        <v>0</v>
      </c>
      <c r="H25" s="204"/>
      <c r="I25" s="207" t="s">
        <v>355</v>
      </c>
    </row>
    <row r="26" spans="1:9" ht="12.75" x14ac:dyDescent="0.2">
      <c r="A26" s="201"/>
      <c r="B26" s="202" t="s">
        <v>377</v>
      </c>
      <c r="C26" s="203" t="s">
        <v>378</v>
      </c>
      <c r="D26" s="204" t="s">
        <v>285</v>
      </c>
      <c r="E26" s="208">
        <v>1</v>
      </c>
      <c r="F26" s="205"/>
      <c r="G26" s="206">
        <f t="shared" si="0"/>
        <v>0</v>
      </c>
      <c r="H26" s="204"/>
      <c r="I26" s="207" t="s">
        <v>355</v>
      </c>
    </row>
    <row r="27" spans="1:9" ht="12.75" x14ac:dyDescent="0.2">
      <c r="A27" s="201"/>
      <c r="B27" s="202" t="s">
        <v>377</v>
      </c>
      <c r="C27" s="203" t="s">
        <v>378</v>
      </c>
      <c r="D27" s="204" t="s">
        <v>285</v>
      </c>
      <c r="E27" s="208">
        <v>1</v>
      </c>
      <c r="F27" s="205"/>
      <c r="G27" s="206">
        <f t="shared" ref="G27:G58" si="1">F27*E27*1.25</f>
        <v>0</v>
      </c>
      <c r="H27" s="204"/>
      <c r="I27" s="207" t="s">
        <v>355</v>
      </c>
    </row>
    <row r="28" spans="1:9" ht="12.75" x14ac:dyDescent="0.2">
      <c r="A28" s="201"/>
      <c r="B28" s="202" t="s">
        <v>377</v>
      </c>
      <c r="C28" s="203" t="s">
        <v>378</v>
      </c>
      <c r="D28" s="204" t="s">
        <v>285</v>
      </c>
      <c r="E28" s="208">
        <v>1</v>
      </c>
      <c r="F28" s="205"/>
      <c r="G28" s="206">
        <f t="shared" si="1"/>
        <v>0</v>
      </c>
      <c r="H28" s="204"/>
      <c r="I28" s="207" t="s">
        <v>355</v>
      </c>
    </row>
    <row r="29" spans="1:9" ht="12.75" x14ac:dyDescent="0.2">
      <c r="A29" s="201"/>
      <c r="B29" s="202" t="s">
        <v>379</v>
      </c>
      <c r="C29" s="203" t="s">
        <v>380</v>
      </c>
      <c r="D29" s="204" t="s">
        <v>285</v>
      </c>
      <c r="E29" s="208">
        <v>1</v>
      </c>
      <c r="F29" s="205"/>
      <c r="G29" s="206">
        <f t="shared" si="1"/>
        <v>0</v>
      </c>
      <c r="H29" s="204"/>
      <c r="I29" s="207" t="s">
        <v>355</v>
      </c>
    </row>
    <row r="30" spans="1:9" ht="12.75" x14ac:dyDescent="0.2">
      <c r="A30" s="201"/>
      <c r="B30" s="202" t="s">
        <v>381</v>
      </c>
      <c r="C30" s="203" t="s">
        <v>382</v>
      </c>
      <c r="D30" s="204" t="s">
        <v>285</v>
      </c>
      <c r="E30" s="208">
        <v>1</v>
      </c>
      <c r="F30" s="205"/>
      <c r="G30" s="206">
        <f t="shared" si="1"/>
        <v>0</v>
      </c>
      <c r="H30" s="204"/>
      <c r="I30" s="207" t="s">
        <v>355</v>
      </c>
    </row>
    <row r="31" spans="1:9" ht="12.75" x14ac:dyDescent="0.2">
      <c r="A31" s="201"/>
      <c r="B31" s="202" t="s">
        <v>383</v>
      </c>
      <c r="C31" s="203" t="s">
        <v>384</v>
      </c>
      <c r="D31" s="204" t="s">
        <v>285</v>
      </c>
      <c r="E31" s="208">
        <v>1</v>
      </c>
      <c r="F31" s="205"/>
      <c r="G31" s="206">
        <f t="shared" si="1"/>
        <v>0</v>
      </c>
      <c r="H31" s="204"/>
      <c r="I31" s="207" t="s">
        <v>355</v>
      </c>
    </row>
    <row r="32" spans="1:9" ht="12.75" x14ac:dyDescent="0.2">
      <c r="A32" s="201"/>
      <c r="B32" s="202" t="s">
        <v>385</v>
      </c>
      <c r="C32" s="203"/>
      <c r="D32" s="204" t="s">
        <v>285</v>
      </c>
      <c r="E32" s="208">
        <v>1</v>
      </c>
      <c r="F32" s="205"/>
      <c r="G32" s="206">
        <f t="shared" si="1"/>
        <v>0</v>
      </c>
      <c r="H32" s="204"/>
      <c r="I32" s="207" t="s">
        <v>355</v>
      </c>
    </row>
    <row r="33" spans="1:9" ht="12.75" x14ac:dyDescent="0.2">
      <c r="A33" s="201"/>
      <c r="B33" s="202" t="s">
        <v>383</v>
      </c>
      <c r="C33" s="203" t="s">
        <v>384</v>
      </c>
      <c r="D33" s="204" t="s">
        <v>285</v>
      </c>
      <c r="E33" s="208">
        <v>1</v>
      </c>
      <c r="F33" s="205"/>
      <c r="G33" s="206">
        <f t="shared" si="1"/>
        <v>0</v>
      </c>
      <c r="H33" s="204"/>
      <c r="I33" s="207" t="s">
        <v>355</v>
      </c>
    </row>
    <row r="34" spans="1:9" ht="12.75" x14ac:dyDescent="0.2">
      <c r="A34" s="201"/>
      <c r="B34" s="202" t="s">
        <v>386</v>
      </c>
      <c r="C34" s="203" t="s">
        <v>387</v>
      </c>
      <c r="D34" s="204" t="s">
        <v>285</v>
      </c>
      <c r="E34" s="208">
        <v>1</v>
      </c>
      <c r="F34" s="205"/>
      <c r="G34" s="206">
        <f t="shared" si="1"/>
        <v>0</v>
      </c>
      <c r="H34" s="204"/>
      <c r="I34" s="207" t="s">
        <v>355</v>
      </c>
    </row>
    <row r="35" spans="1:9" ht="12.75" x14ac:dyDescent="0.2">
      <c r="A35" s="201"/>
      <c r="B35" s="202" t="s">
        <v>386</v>
      </c>
      <c r="C35" s="203" t="s">
        <v>387</v>
      </c>
      <c r="D35" s="204" t="s">
        <v>285</v>
      </c>
      <c r="E35" s="208">
        <v>1</v>
      </c>
      <c r="F35" s="205"/>
      <c r="G35" s="206">
        <f t="shared" si="1"/>
        <v>0</v>
      </c>
      <c r="H35" s="204"/>
      <c r="I35" s="207" t="s">
        <v>355</v>
      </c>
    </row>
    <row r="36" spans="1:9" ht="12.75" x14ac:dyDescent="0.2">
      <c r="A36" s="201"/>
      <c r="B36" s="202" t="s">
        <v>388</v>
      </c>
      <c r="C36" s="203"/>
      <c r="D36" s="204" t="s">
        <v>285</v>
      </c>
      <c r="E36" s="208">
        <v>1</v>
      </c>
      <c r="F36" s="205"/>
      <c r="G36" s="206">
        <f t="shared" si="1"/>
        <v>0</v>
      </c>
      <c r="H36" s="204"/>
      <c r="I36" s="207" t="s">
        <v>355</v>
      </c>
    </row>
    <row r="37" spans="1:9" ht="12.75" x14ac:dyDescent="0.2">
      <c r="A37" s="201"/>
      <c r="B37" s="202" t="s">
        <v>388</v>
      </c>
      <c r="C37" s="203"/>
      <c r="D37" s="204" t="s">
        <v>285</v>
      </c>
      <c r="E37" s="208">
        <v>1</v>
      </c>
      <c r="F37" s="205"/>
      <c r="G37" s="206">
        <f t="shared" si="1"/>
        <v>0</v>
      </c>
      <c r="H37" s="204"/>
      <c r="I37" s="207" t="s">
        <v>355</v>
      </c>
    </row>
    <row r="38" spans="1:9" x14ac:dyDescent="0.2">
      <c r="A38" s="201"/>
    </row>
    <row r="39" spans="1:9" ht="12.75" x14ac:dyDescent="0.2">
      <c r="A39" s="201"/>
      <c r="B39" s="202" t="s">
        <v>389</v>
      </c>
      <c r="C39" s="203"/>
      <c r="D39" s="204" t="s">
        <v>285</v>
      </c>
      <c r="E39" s="208">
        <v>1</v>
      </c>
      <c r="F39" s="205"/>
      <c r="G39" s="206">
        <f t="shared" si="1"/>
        <v>0</v>
      </c>
      <c r="H39" s="204"/>
      <c r="I39" s="207" t="s">
        <v>355</v>
      </c>
    </row>
    <row r="40" spans="1:9" ht="12.75" x14ac:dyDescent="0.2">
      <c r="A40" s="201"/>
      <c r="B40" s="202" t="s">
        <v>390</v>
      </c>
      <c r="C40" s="203"/>
      <c r="D40" s="204" t="s">
        <v>285</v>
      </c>
      <c r="E40" s="208">
        <v>1</v>
      </c>
      <c r="F40" s="205"/>
      <c r="G40" s="206">
        <f t="shared" si="1"/>
        <v>0</v>
      </c>
      <c r="H40" s="204"/>
      <c r="I40" s="207" t="s">
        <v>355</v>
      </c>
    </row>
    <row r="41" spans="1:9" ht="12.75" x14ac:dyDescent="0.2">
      <c r="A41" s="201"/>
      <c r="B41" s="202" t="s">
        <v>389</v>
      </c>
      <c r="C41" s="203"/>
      <c r="D41" s="204" t="s">
        <v>285</v>
      </c>
      <c r="E41" s="208">
        <v>1</v>
      </c>
      <c r="F41" s="205"/>
      <c r="G41" s="206">
        <f t="shared" si="1"/>
        <v>0</v>
      </c>
      <c r="H41" s="204"/>
      <c r="I41" s="207" t="s">
        <v>355</v>
      </c>
    </row>
    <row r="42" spans="1:9" ht="12.75" x14ac:dyDescent="0.2">
      <c r="A42" s="201"/>
      <c r="B42" s="202" t="s">
        <v>390</v>
      </c>
      <c r="C42" s="203"/>
      <c r="D42" s="204" t="s">
        <v>285</v>
      </c>
      <c r="E42" s="208">
        <v>1</v>
      </c>
      <c r="F42" s="205"/>
      <c r="G42" s="206">
        <f t="shared" si="1"/>
        <v>0</v>
      </c>
      <c r="H42" s="204"/>
      <c r="I42" s="207" t="s">
        <v>355</v>
      </c>
    </row>
    <row r="43" spans="1:9" ht="12.75" x14ac:dyDescent="0.2">
      <c r="A43" s="201"/>
      <c r="B43" s="202" t="s">
        <v>391</v>
      </c>
      <c r="C43" s="203" t="s">
        <v>392</v>
      </c>
      <c r="D43" s="204" t="s">
        <v>285</v>
      </c>
      <c r="E43" s="208">
        <v>1</v>
      </c>
      <c r="F43" s="205"/>
      <c r="G43" s="206">
        <f t="shared" si="1"/>
        <v>0</v>
      </c>
      <c r="H43" s="204"/>
      <c r="I43" s="207" t="s">
        <v>355</v>
      </c>
    </row>
    <row r="44" spans="1:9" ht="12.75" x14ac:dyDescent="0.2">
      <c r="A44" s="201"/>
      <c r="B44" s="202" t="s">
        <v>393</v>
      </c>
      <c r="C44" s="203"/>
      <c r="D44" s="204" t="s">
        <v>285</v>
      </c>
      <c r="E44" s="208">
        <v>1</v>
      </c>
      <c r="F44" s="205"/>
      <c r="G44" s="206">
        <f t="shared" si="1"/>
        <v>0</v>
      </c>
      <c r="H44" s="204"/>
      <c r="I44" s="207" t="s">
        <v>355</v>
      </c>
    </row>
    <row r="45" spans="1:9" ht="12.75" x14ac:dyDescent="0.2">
      <c r="A45" s="201"/>
      <c r="B45" s="202" t="s">
        <v>394</v>
      </c>
      <c r="C45" s="203"/>
      <c r="D45" s="204" t="s">
        <v>285</v>
      </c>
      <c r="E45" s="204">
        <v>2</v>
      </c>
      <c r="F45" s="205"/>
      <c r="G45" s="206">
        <f t="shared" si="1"/>
        <v>0</v>
      </c>
      <c r="H45" s="204"/>
      <c r="I45" s="207" t="s">
        <v>355</v>
      </c>
    </row>
    <row r="46" spans="1:9" ht="12.75" x14ac:dyDescent="0.2">
      <c r="A46" s="201"/>
      <c r="B46" s="202" t="s">
        <v>385</v>
      </c>
      <c r="C46" s="203"/>
      <c r="D46" s="204" t="s">
        <v>285</v>
      </c>
      <c r="E46" s="204">
        <v>1</v>
      </c>
      <c r="F46" s="205"/>
      <c r="G46" s="206">
        <f t="shared" si="1"/>
        <v>0</v>
      </c>
      <c r="H46" s="204"/>
      <c r="I46" s="207" t="s">
        <v>355</v>
      </c>
    </row>
    <row r="47" spans="1:9" ht="12.75" x14ac:dyDescent="0.2">
      <c r="A47" s="201"/>
      <c r="B47" s="202" t="s">
        <v>395</v>
      </c>
      <c r="C47" s="203"/>
      <c r="D47" s="204" t="s">
        <v>285</v>
      </c>
      <c r="E47" s="204">
        <v>1</v>
      </c>
      <c r="F47" s="205"/>
      <c r="G47" s="206">
        <f t="shared" si="1"/>
        <v>0</v>
      </c>
      <c r="H47" s="204"/>
      <c r="I47" s="207" t="s">
        <v>355</v>
      </c>
    </row>
    <row r="48" spans="1:9" ht="12.75" x14ac:dyDescent="0.2">
      <c r="A48" s="201"/>
      <c r="B48" s="202" t="s">
        <v>393</v>
      </c>
      <c r="C48" s="203"/>
      <c r="D48" s="204" t="s">
        <v>285</v>
      </c>
      <c r="E48" s="204">
        <v>1</v>
      </c>
      <c r="F48" s="205"/>
      <c r="G48" s="206">
        <f t="shared" si="1"/>
        <v>0</v>
      </c>
      <c r="H48" s="204"/>
      <c r="I48" s="207" t="s">
        <v>355</v>
      </c>
    </row>
    <row r="49" spans="1:9" ht="12.75" x14ac:dyDescent="0.2">
      <c r="A49" s="201"/>
      <c r="B49" s="202" t="s">
        <v>394</v>
      </c>
      <c r="C49" s="203"/>
      <c r="D49" s="204" t="s">
        <v>285</v>
      </c>
      <c r="E49" s="204">
        <v>2</v>
      </c>
      <c r="F49" s="205"/>
      <c r="G49" s="206">
        <f t="shared" si="1"/>
        <v>0</v>
      </c>
      <c r="H49" s="204"/>
      <c r="I49" s="207" t="s">
        <v>355</v>
      </c>
    </row>
    <row r="50" spans="1:9" ht="12.75" x14ac:dyDescent="0.2">
      <c r="A50" s="201"/>
      <c r="B50" s="202" t="s">
        <v>385</v>
      </c>
      <c r="C50" s="203"/>
      <c r="D50" s="204" t="s">
        <v>285</v>
      </c>
      <c r="E50" s="204">
        <v>1</v>
      </c>
      <c r="F50" s="205"/>
      <c r="G50" s="206">
        <f t="shared" si="1"/>
        <v>0</v>
      </c>
      <c r="H50" s="204"/>
      <c r="I50" s="207" t="s">
        <v>355</v>
      </c>
    </row>
    <row r="51" spans="1:9" ht="12.75" x14ac:dyDescent="0.2">
      <c r="A51" s="201"/>
      <c r="B51" s="202" t="s">
        <v>395</v>
      </c>
      <c r="C51" s="203"/>
      <c r="D51" s="204" t="s">
        <v>285</v>
      </c>
      <c r="E51" s="204">
        <v>1</v>
      </c>
      <c r="F51" s="205"/>
      <c r="G51" s="206">
        <f t="shared" si="1"/>
        <v>0</v>
      </c>
      <c r="H51" s="204"/>
      <c r="I51" s="207" t="s">
        <v>355</v>
      </c>
    </row>
    <row r="52" spans="1:9" ht="12.75" x14ac:dyDescent="0.2">
      <c r="A52" s="201"/>
      <c r="B52" s="202" t="s">
        <v>396</v>
      </c>
      <c r="C52" s="203"/>
      <c r="D52" s="204" t="s">
        <v>285</v>
      </c>
      <c r="E52" s="204">
        <v>1</v>
      </c>
      <c r="F52" s="205"/>
      <c r="G52" s="206">
        <f t="shared" si="1"/>
        <v>0</v>
      </c>
      <c r="H52" s="204"/>
      <c r="I52" s="207" t="s">
        <v>355</v>
      </c>
    </row>
    <row r="53" spans="1:9" ht="12.75" x14ac:dyDescent="0.2">
      <c r="A53" s="201"/>
      <c r="B53" s="202" t="s">
        <v>397</v>
      </c>
      <c r="C53" s="203"/>
      <c r="D53" s="204" t="s">
        <v>285</v>
      </c>
      <c r="E53" s="204">
        <v>1</v>
      </c>
      <c r="F53" s="205"/>
      <c r="G53" s="206">
        <f t="shared" si="1"/>
        <v>0</v>
      </c>
      <c r="H53" s="204"/>
      <c r="I53" s="207" t="s">
        <v>355</v>
      </c>
    </row>
    <row r="54" spans="1:9" ht="12.75" x14ac:dyDescent="0.2">
      <c r="A54" s="201"/>
      <c r="B54" s="202" t="s">
        <v>395</v>
      </c>
      <c r="C54" s="203"/>
      <c r="D54" s="204" t="s">
        <v>285</v>
      </c>
      <c r="E54" s="204">
        <v>1</v>
      </c>
      <c r="F54" s="205"/>
      <c r="G54" s="206">
        <f t="shared" si="1"/>
        <v>0</v>
      </c>
      <c r="H54" s="204"/>
      <c r="I54" s="207" t="s">
        <v>355</v>
      </c>
    </row>
    <row r="55" spans="1:9" ht="12.75" x14ac:dyDescent="0.2">
      <c r="A55" s="201"/>
      <c r="B55" s="202" t="s">
        <v>394</v>
      </c>
      <c r="C55" s="203"/>
      <c r="D55" s="204" t="s">
        <v>285</v>
      </c>
      <c r="E55" s="204">
        <v>1</v>
      </c>
      <c r="F55" s="205"/>
      <c r="G55" s="206">
        <f t="shared" si="1"/>
        <v>0</v>
      </c>
      <c r="H55" s="204"/>
      <c r="I55" s="207" t="s">
        <v>355</v>
      </c>
    </row>
    <row r="56" spans="1:9" ht="12.75" x14ac:dyDescent="0.2">
      <c r="A56" s="201"/>
      <c r="B56" s="202" t="s">
        <v>385</v>
      </c>
      <c r="C56" s="203"/>
      <c r="D56" s="204" t="s">
        <v>285</v>
      </c>
      <c r="E56" s="204">
        <v>1</v>
      </c>
      <c r="F56" s="205"/>
      <c r="G56" s="206">
        <f t="shared" si="1"/>
        <v>0</v>
      </c>
      <c r="H56" s="204"/>
      <c r="I56" s="207" t="s">
        <v>355</v>
      </c>
    </row>
    <row r="57" spans="1:9" ht="12.75" x14ac:dyDescent="0.2">
      <c r="A57" s="201"/>
      <c r="B57" s="202" t="s">
        <v>398</v>
      </c>
      <c r="C57" s="203" t="s">
        <v>399</v>
      </c>
      <c r="D57" s="204" t="s">
        <v>285</v>
      </c>
      <c r="E57" s="204">
        <v>1</v>
      </c>
      <c r="F57" s="205"/>
      <c r="G57" s="206">
        <f t="shared" si="1"/>
        <v>0</v>
      </c>
      <c r="H57" s="204"/>
      <c r="I57" s="207" t="s">
        <v>355</v>
      </c>
    </row>
    <row r="58" spans="1:9" ht="13.5" thickBot="1" x14ac:dyDescent="0.25">
      <c r="A58" s="212"/>
      <c r="B58" s="213" t="s">
        <v>400</v>
      </c>
      <c r="C58" s="214"/>
      <c r="D58" s="215" t="s">
        <v>285</v>
      </c>
      <c r="E58" s="215">
        <v>1</v>
      </c>
      <c r="F58" s="216"/>
      <c r="G58" s="217">
        <f t="shared" si="1"/>
        <v>0</v>
      </c>
      <c r="H58" s="215"/>
      <c r="I58" s="218" t="s">
        <v>355</v>
      </c>
    </row>
    <row r="59" spans="1:9" ht="12.75" x14ac:dyDescent="0.2">
      <c r="B59" s="220"/>
      <c r="C59" s="221"/>
      <c r="F59" s="222"/>
    </row>
    <row r="60" spans="1:9" ht="12" thickBot="1" x14ac:dyDescent="0.25">
      <c r="B60" s="223"/>
      <c r="C60" s="224"/>
    </row>
    <row r="61" spans="1:9" ht="18.75" thickBot="1" x14ac:dyDescent="0.3">
      <c r="A61" s="186">
        <v>2</v>
      </c>
      <c r="B61" s="187" t="s">
        <v>401</v>
      </c>
      <c r="C61" s="188"/>
      <c r="D61" s="225"/>
      <c r="E61" s="225"/>
      <c r="F61" s="226"/>
      <c r="G61" s="227">
        <f>SUM(G62:G70)</f>
        <v>0</v>
      </c>
      <c r="H61" s="225"/>
      <c r="I61" s="228"/>
    </row>
    <row r="62" spans="1:9" ht="12.75" x14ac:dyDescent="0.2">
      <c r="A62" s="193"/>
      <c r="B62" s="229"/>
      <c r="C62" s="230" t="s">
        <v>402</v>
      </c>
      <c r="D62" s="196" t="s">
        <v>180</v>
      </c>
      <c r="E62" s="196">
        <v>18</v>
      </c>
      <c r="F62" s="197"/>
      <c r="G62" s="198">
        <f>F62*E62</f>
        <v>0</v>
      </c>
      <c r="H62" s="196"/>
      <c r="I62" s="199" t="s">
        <v>403</v>
      </c>
    </row>
    <row r="63" spans="1:9" ht="12.75" x14ac:dyDescent="0.2">
      <c r="A63" s="201"/>
      <c r="B63" s="231"/>
      <c r="C63" s="232" t="s">
        <v>404</v>
      </c>
      <c r="D63" s="204" t="s">
        <v>180</v>
      </c>
      <c r="E63" s="204">
        <v>12</v>
      </c>
      <c r="F63" s="205"/>
      <c r="G63" s="206">
        <f t="shared" ref="G63:G70" si="2">F63*E63</f>
        <v>0</v>
      </c>
      <c r="H63" s="204"/>
      <c r="I63" s="207" t="s">
        <v>403</v>
      </c>
    </row>
    <row r="64" spans="1:9" ht="12.75" x14ac:dyDescent="0.2">
      <c r="A64" s="201"/>
      <c r="B64" s="233"/>
      <c r="C64" s="232" t="s">
        <v>405</v>
      </c>
      <c r="D64" s="204" t="s">
        <v>180</v>
      </c>
      <c r="E64" s="204">
        <v>23</v>
      </c>
      <c r="F64" s="205"/>
      <c r="G64" s="206">
        <f t="shared" si="2"/>
        <v>0</v>
      </c>
      <c r="H64" s="204"/>
      <c r="I64" s="207" t="s">
        <v>403</v>
      </c>
    </row>
    <row r="65" spans="1:9" x14ac:dyDescent="0.2">
      <c r="A65" s="201"/>
      <c r="B65" s="234"/>
      <c r="C65" s="232" t="s">
        <v>406</v>
      </c>
      <c r="D65" s="204" t="s">
        <v>180</v>
      </c>
      <c r="E65" s="204">
        <v>13</v>
      </c>
      <c r="F65" s="205"/>
      <c r="G65" s="206">
        <f t="shared" si="2"/>
        <v>0</v>
      </c>
      <c r="H65" s="235"/>
      <c r="I65" s="207" t="s">
        <v>403</v>
      </c>
    </row>
    <row r="66" spans="1:9" x14ac:dyDescent="0.2">
      <c r="A66" s="201"/>
      <c r="B66" s="234"/>
      <c r="C66" s="232" t="s">
        <v>407</v>
      </c>
      <c r="D66" s="204" t="s">
        <v>180</v>
      </c>
      <c r="E66" s="204">
        <v>5</v>
      </c>
      <c r="F66" s="205"/>
      <c r="G66" s="206">
        <f t="shared" si="2"/>
        <v>0</v>
      </c>
      <c r="H66" s="235"/>
      <c r="I66" s="207" t="s">
        <v>403</v>
      </c>
    </row>
    <row r="67" spans="1:9" x14ac:dyDescent="0.2">
      <c r="A67" s="201"/>
      <c r="B67" s="234"/>
      <c r="C67" s="232" t="s">
        <v>408</v>
      </c>
      <c r="D67" s="204" t="s">
        <v>180</v>
      </c>
      <c r="E67" s="204">
        <v>10</v>
      </c>
      <c r="F67" s="205"/>
      <c r="G67" s="206">
        <f t="shared" si="2"/>
        <v>0</v>
      </c>
      <c r="H67" s="235"/>
      <c r="I67" s="207" t="s">
        <v>403</v>
      </c>
    </row>
    <row r="68" spans="1:9" x14ac:dyDescent="0.2">
      <c r="A68" s="236"/>
      <c r="B68" s="237" t="s">
        <v>409</v>
      </c>
      <c r="C68" s="238" t="s">
        <v>410</v>
      </c>
      <c r="D68" s="204" t="s">
        <v>180</v>
      </c>
      <c r="E68" s="204">
        <v>20</v>
      </c>
      <c r="F68" s="205"/>
      <c r="G68" s="206">
        <f>F68*E68</f>
        <v>0</v>
      </c>
      <c r="H68" s="239"/>
      <c r="I68" s="240"/>
    </row>
    <row r="69" spans="1:9" x14ac:dyDescent="0.2">
      <c r="A69" s="236"/>
      <c r="B69" s="237" t="s">
        <v>409</v>
      </c>
      <c r="C69" s="238" t="s">
        <v>411</v>
      </c>
      <c r="D69" s="241" t="s">
        <v>412</v>
      </c>
      <c r="E69" s="241">
        <v>1</v>
      </c>
      <c r="F69" s="242"/>
      <c r="G69" s="243">
        <f>F69*E69</f>
        <v>0</v>
      </c>
      <c r="H69" s="239"/>
      <c r="I69" s="240"/>
    </row>
    <row r="70" spans="1:9" ht="12" thickBot="1" x14ac:dyDescent="0.25">
      <c r="A70" s="212"/>
      <c r="B70" s="244" t="s">
        <v>413</v>
      </c>
      <c r="C70" s="245" t="s">
        <v>414</v>
      </c>
      <c r="D70" s="215" t="s">
        <v>180</v>
      </c>
      <c r="E70" s="215">
        <v>10</v>
      </c>
      <c r="F70" s="216"/>
      <c r="G70" s="217">
        <f t="shared" si="2"/>
        <v>0</v>
      </c>
      <c r="H70" s="246"/>
      <c r="I70" s="218" t="s">
        <v>403</v>
      </c>
    </row>
    <row r="71" spans="1:9" ht="12" thickBot="1" x14ac:dyDescent="0.25"/>
    <row r="72" spans="1:9" ht="18.75" thickBot="1" x14ac:dyDescent="0.3">
      <c r="A72" s="186">
        <v>3</v>
      </c>
      <c r="B72" s="187" t="s">
        <v>415</v>
      </c>
      <c r="C72" s="188"/>
      <c r="D72" s="225"/>
      <c r="E72" s="225"/>
      <c r="F72" s="226"/>
      <c r="G72" s="227">
        <f>SUM(G73:G75)</f>
        <v>0</v>
      </c>
      <c r="H72" s="228"/>
      <c r="I72" s="228"/>
    </row>
    <row r="73" spans="1:9" x14ac:dyDescent="0.2">
      <c r="A73" s="193"/>
      <c r="B73" s="247" t="s">
        <v>416</v>
      </c>
      <c r="C73" s="230"/>
      <c r="D73" s="196" t="s">
        <v>285</v>
      </c>
      <c r="E73" s="196">
        <v>1</v>
      </c>
      <c r="F73" s="197"/>
      <c r="G73" s="198">
        <f>F73*E73</f>
        <v>0</v>
      </c>
      <c r="H73" s="196"/>
      <c r="I73" s="199" t="s">
        <v>355</v>
      </c>
    </row>
    <row r="74" spans="1:9" ht="12.75" x14ac:dyDescent="0.2">
      <c r="A74" s="201"/>
      <c r="B74" s="248" t="s">
        <v>417</v>
      </c>
      <c r="C74" s="203" t="s">
        <v>418</v>
      </c>
      <c r="D74" s="204" t="s">
        <v>285</v>
      </c>
      <c r="E74" s="208">
        <v>1</v>
      </c>
      <c r="F74" s="205"/>
      <c r="G74" s="206">
        <f>F74*E74</f>
        <v>0</v>
      </c>
      <c r="H74" s="204"/>
      <c r="I74" s="207" t="s">
        <v>355</v>
      </c>
    </row>
    <row r="75" spans="1:9" ht="12" thickBot="1" x14ac:dyDescent="0.25">
      <c r="A75" s="212"/>
      <c r="B75" s="244" t="s">
        <v>419</v>
      </c>
      <c r="C75" s="245"/>
      <c r="D75" s="215" t="s">
        <v>285</v>
      </c>
      <c r="E75" s="215">
        <v>1</v>
      </c>
      <c r="F75" s="216"/>
      <c r="G75" s="217">
        <f>F75*E75</f>
        <v>0</v>
      </c>
      <c r="H75" s="215"/>
      <c r="I75" s="218" t="s">
        <v>355</v>
      </c>
    </row>
    <row r="76" spans="1:9" ht="12" thickBot="1" x14ac:dyDescent="0.25"/>
    <row r="77" spans="1:9" ht="18.75" thickBot="1" x14ac:dyDescent="0.3">
      <c r="A77" s="186">
        <v>4</v>
      </c>
      <c r="B77" s="187" t="s">
        <v>420</v>
      </c>
      <c r="C77" s="188"/>
      <c r="D77" s="225"/>
      <c r="E77" s="225"/>
      <c r="F77" s="226"/>
      <c r="G77" s="227">
        <f>SUM(G78:G80)</f>
        <v>0</v>
      </c>
      <c r="H77" s="228"/>
      <c r="I77" s="228"/>
    </row>
    <row r="78" spans="1:9" ht="12.75" x14ac:dyDescent="0.2">
      <c r="A78" s="193"/>
      <c r="B78" s="229" t="s">
        <v>421</v>
      </c>
      <c r="C78" s="195"/>
      <c r="D78" s="196" t="s">
        <v>412</v>
      </c>
      <c r="E78" s="196">
        <v>1</v>
      </c>
      <c r="F78" s="197"/>
      <c r="G78" s="198">
        <f>F78*E78</f>
        <v>0</v>
      </c>
      <c r="H78" s="196"/>
      <c r="I78" s="199" t="s">
        <v>422</v>
      </c>
    </row>
    <row r="79" spans="1:9" ht="12.75" x14ac:dyDescent="0.2">
      <c r="A79" s="201"/>
      <c r="B79" s="231"/>
      <c r="C79" s="249"/>
      <c r="D79" s="204"/>
      <c r="E79" s="204">
        <v>1</v>
      </c>
      <c r="F79" s="205"/>
      <c r="G79" s="206">
        <f>F79*E79</f>
        <v>0</v>
      </c>
      <c r="H79" s="204"/>
      <c r="I79" s="207"/>
    </row>
    <row r="80" spans="1:9" s="256" customFormat="1" ht="27" customHeight="1" thickBot="1" x14ac:dyDescent="0.25">
      <c r="A80" s="250"/>
      <c r="B80" s="251"/>
      <c r="C80" s="251"/>
      <c r="D80" s="252"/>
      <c r="E80" s="252">
        <v>1</v>
      </c>
      <c r="F80" s="253"/>
      <c r="G80" s="254">
        <f>F80*E80</f>
        <v>0</v>
      </c>
      <c r="H80" s="252"/>
      <c r="I80" s="255"/>
    </row>
    <row r="81" spans="1:21" ht="12" thickBot="1" x14ac:dyDescent="0.25"/>
    <row r="82" spans="1:21" ht="18.75" thickBot="1" x14ac:dyDescent="0.3">
      <c r="A82" s="186">
        <v>5</v>
      </c>
      <c r="B82" s="187" t="s">
        <v>423</v>
      </c>
      <c r="C82" s="188"/>
      <c r="D82" s="225"/>
      <c r="E82" s="225"/>
      <c r="F82" s="226"/>
      <c r="G82" s="227">
        <f>SUM(G83:G85)</f>
        <v>0</v>
      </c>
      <c r="H82" s="228"/>
      <c r="I82" s="228"/>
    </row>
    <row r="83" spans="1:21" ht="12.75" x14ac:dyDescent="0.2">
      <c r="A83" s="193"/>
      <c r="B83" s="229" t="s">
        <v>424</v>
      </c>
      <c r="C83" s="195"/>
      <c r="D83" s="196" t="s">
        <v>412</v>
      </c>
      <c r="E83" s="196">
        <v>1</v>
      </c>
      <c r="F83" s="197"/>
      <c r="G83" s="198">
        <f>F83*E83</f>
        <v>0</v>
      </c>
      <c r="H83" s="196"/>
      <c r="I83" s="199" t="s">
        <v>422</v>
      </c>
    </row>
    <row r="84" spans="1:21" ht="12.75" x14ac:dyDescent="0.2">
      <c r="A84" s="201"/>
      <c r="B84" s="231"/>
      <c r="C84" s="249"/>
      <c r="D84" s="204" t="s">
        <v>412</v>
      </c>
      <c r="E84" s="204">
        <v>1</v>
      </c>
      <c r="F84" s="205"/>
      <c r="G84" s="206">
        <f>F84*E84</f>
        <v>0</v>
      </c>
      <c r="H84" s="204"/>
      <c r="I84" s="207"/>
    </row>
    <row r="85" spans="1:21" ht="13.5" thickBot="1" x14ac:dyDescent="0.25">
      <c r="A85" s="212"/>
      <c r="B85" s="251"/>
      <c r="C85" s="257"/>
      <c r="D85" s="215" t="s">
        <v>412</v>
      </c>
      <c r="E85" s="215">
        <v>1</v>
      </c>
      <c r="F85" s="216"/>
      <c r="G85" s="217">
        <f>F85*E85</f>
        <v>0</v>
      </c>
      <c r="H85" s="215"/>
      <c r="I85" s="218"/>
    </row>
    <row r="86" spans="1:21" ht="12" thickBot="1" x14ac:dyDescent="0.25"/>
    <row r="87" spans="1:21" ht="18" x14ac:dyDescent="0.25">
      <c r="A87" s="186">
        <v>6</v>
      </c>
      <c r="B87" s="187" t="s">
        <v>425</v>
      </c>
      <c r="C87" s="188"/>
      <c r="D87" s="225"/>
      <c r="E87" s="225"/>
      <c r="F87" s="226"/>
      <c r="G87" s="227">
        <f>SUM(G88:G91)</f>
        <v>0</v>
      </c>
      <c r="H87" s="228"/>
      <c r="I87" s="228"/>
    </row>
    <row r="88" spans="1:21" ht="25.5" x14ac:dyDescent="0.2">
      <c r="A88" s="204"/>
      <c r="B88" s="231" t="s">
        <v>426</v>
      </c>
      <c r="C88" s="249" t="s">
        <v>427</v>
      </c>
      <c r="D88" s="204" t="s">
        <v>412</v>
      </c>
      <c r="E88" s="204">
        <v>1</v>
      </c>
      <c r="F88" s="205"/>
      <c r="G88" s="206">
        <f>F88*E88</f>
        <v>0</v>
      </c>
      <c r="H88" s="204"/>
      <c r="I88" s="204" t="s">
        <v>422</v>
      </c>
      <c r="O88" s="258"/>
      <c r="Q88" s="258"/>
      <c r="T88" s="258"/>
      <c r="U88" s="259"/>
    </row>
    <row r="89" spans="1:21" ht="25.5" x14ac:dyDescent="0.2">
      <c r="A89" s="204"/>
      <c r="B89" s="231" t="s">
        <v>428</v>
      </c>
      <c r="C89" s="249" t="s">
        <v>427</v>
      </c>
      <c r="D89" s="204" t="s">
        <v>412</v>
      </c>
      <c r="E89" s="204">
        <v>1</v>
      </c>
      <c r="F89" s="205"/>
      <c r="G89" s="206">
        <f>F89*E89</f>
        <v>0</v>
      </c>
      <c r="H89" s="204"/>
      <c r="I89" s="204" t="s">
        <v>422</v>
      </c>
      <c r="O89" s="258"/>
      <c r="Q89" s="258"/>
      <c r="T89" s="258"/>
      <c r="U89" s="259"/>
    </row>
    <row r="90" spans="1:21" s="256" customFormat="1" ht="25.5" x14ac:dyDescent="0.2">
      <c r="A90" s="260"/>
      <c r="B90" s="231" t="s">
        <v>429</v>
      </c>
      <c r="C90" s="261" t="s">
        <v>427</v>
      </c>
      <c r="D90" s="260" t="s">
        <v>412</v>
      </c>
      <c r="E90" s="260">
        <v>1</v>
      </c>
      <c r="F90" s="262"/>
      <c r="G90" s="206">
        <f>F90*E90</f>
        <v>0</v>
      </c>
      <c r="H90" s="260"/>
      <c r="I90" s="260" t="s">
        <v>422</v>
      </c>
      <c r="O90" s="263"/>
      <c r="Q90" s="263"/>
      <c r="T90" s="263"/>
      <c r="U90" s="264"/>
    </row>
    <row r="91" spans="1:21" ht="12.75" x14ac:dyDescent="0.2">
      <c r="A91" s="204"/>
      <c r="B91" s="233" t="s">
        <v>430</v>
      </c>
      <c r="C91" s="265"/>
      <c r="D91" s="204" t="s">
        <v>412</v>
      </c>
      <c r="E91" s="204">
        <v>1</v>
      </c>
      <c r="F91" s="205"/>
      <c r="G91" s="206">
        <f>F91*E91</f>
        <v>0</v>
      </c>
      <c r="H91" s="204"/>
      <c r="I91" s="204"/>
    </row>
    <row r="92" spans="1:21" ht="13.5" thickBot="1" x14ac:dyDescent="0.25">
      <c r="B92" s="266"/>
      <c r="C92" s="267"/>
      <c r="D92" s="219"/>
      <c r="E92" s="219"/>
      <c r="F92" s="268"/>
      <c r="G92" s="269"/>
      <c r="H92" s="219"/>
      <c r="I92" s="219"/>
    </row>
    <row r="93" spans="1:21" ht="18.75" thickBot="1" x14ac:dyDescent="0.3">
      <c r="A93" s="186">
        <v>7</v>
      </c>
      <c r="B93" s="187" t="s">
        <v>431</v>
      </c>
      <c r="C93" s="188"/>
      <c r="D93" s="225"/>
      <c r="E93" s="225"/>
      <c r="F93" s="226"/>
      <c r="G93" s="227">
        <f>SUM(G94:G96)</f>
        <v>0</v>
      </c>
      <c r="H93" s="228"/>
      <c r="I93" s="228"/>
    </row>
    <row r="94" spans="1:21" ht="12.75" x14ac:dyDescent="0.2">
      <c r="A94" s="193"/>
      <c r="B94" s="229" t="s">
        <v>432</v>
      </c>
      <c r="C94" s="195"/>
      <c r="D94" s="196" t="s">
        <v>412</v>
      </c>
      <c r="E94" s="196">
        <v>1</v>
      </c>
      <c r="F94" s="197"/>
      <c r="G94" s="198">
        <f>F94*E94</f>
        <v>0</v>
      </c>
      <c r="H94" s="196"/>
      <c r="I94" s="199" t="s">
        <v>433</v>
      </c>
    </row>
    <row r="95" spans="1:21" ht="12.75" x14ac:dyDescent="0.2">
      <c r="A95" s="201"/>
      <c r="B95" s="231" t="s">
        <v>434</v>
      </c>
      <c r="C95" s="249"/>
      <c r="D95" s="204" t="s">
        <v>412</v>
      </c>
      <c r="E95" s="204">
        <v>1</v>
      </c>
      <c r="F95" s="205"/>
      <c r="G95" s="206">
        <f>F95*E95</f>
        <v>0</v>
      </c>
      <c r="H95" s="204"/>
      <c r="I95" s="207" t="s">
        <v>433</v>
      </c>
    </row>
    <row r="96" spans="1:21" ht="13.5" thickBot="1" x14ac:dyDescent="0.25">
      <c r="A96" s="212"/>
      <c r="B96" s="251" t="s">
        <v>435</v>
      </c>
      <c r="C96" s="257"/>
      <c r="D96" s="215" t="s">
        <v>412</v>
      </c>
      <c r="E96" s="215">
        <v>1</v>
      </c>
      <c r="F96" s="216"/>
      <c r="G96" s="217">
        <f>F96*E96</f>
        <v>0</v>
      </c>
      <c r="H96" s="215"/>
      <c r="I96" s="218" t="s">
        <v>433</v>
      </c>
    </row>
    <row r="97" spans="1:9" ht="13.5" thickBot="1" x14ac:dyDescent="0.25">
      <c r="B97" s="266"/>
      <c r="C97" s="267"/>
      <c r="D97" s="219"/>
      <c r="E97" s="219"/>
      <c r="F97" s="268"/>
      <c r="G97" s="269"/>
      <c r="H97" s="219"/>
      <c r="I97" s="219"/>
    </row>
    <row r="98" spans="1:9" ht="30.75" thickBot="1" x14ac:dyDescent="0.3">
      <c r="A98" s="186">
        <v>8</v>
      </c>
      <c r="B98" s="187" t="s">
        <v>436</v>
      </c>
      <c r="C98" s="188"/>
      <c r="D98" s="225"/>
      <c r="E98" s="225"/>
      <c r="F98" s="226"/>
      <c r="G98" s="227">
        <f>SUM(G99:G102)</f>
        <v>0</v>
      </c>
      <c r="H98" s="225"/>
      <c r="I98" s="228"/>
    </row>
    <row r="99" spans="1:9" ht="12.75" x14ac:dyDescent="0.2">
      <c r="A99" s="193"/>
      <c r="B99" s="229" t="s">
        <v>437</v>
      </c>
      <c r="C99" s="195"/>
      <c r="D99" s="196" t="s">
        <v>412</v>
      </c>
      <c r="E99" s="196">
        <v>1</v>
      </c>
      <c r="F99" s="197"/>
      <c r="G99" s="198">
        <f>F99*E99</f>
        <v>0</v>
      </c>
      <c r="H99" s="196"/>
      <c r="I99" s="199" t="s">
        <v>422</v>
      </c>
    </row>
    <row r="100" spans="1:9" ht="12.75" x14ac:dyDescent="0.2">
      <c r="A100" s="201"/>
      <c r="B100" s="231" t="s">
        <v>438</v>
      </c>
      <c r="C100" s="249"/>
      <c r="D100" s="204" t="s">
        <v>412</v>
      </c>
      <c r="E100" s="204">
        <v>1</v>
      </c>
      <c r="F100" s="205"/>
      <c r="G100" s="206">
        <f>F100*E100</f>
        <v>0</v>
      </c>
      <c r="H100" s="204"/>
      <c r="I100" s="207" t="s">
        <v>422</v>
      </c>
    </row>
    <row r="101" spans="1:9" ht="12.75" x14ac:dyDescent="0.2">
      <c r="A101" s="201"/>
      <c r="B101" s="231" t="s">
        <v>439</v>
      </c>
      <c r="C101" s="249"/>
      <c r="D101" s="204" t="s">
        <v>412</v>
      </c>
      <c r="E101" s="204">
        <v>1</v>
      </c>
      <c r="F101" s="205"/>
      <c r="G101" s="206">
        <f>F101*E101</f>
        <v>0</v>
      </c>
      <c r="H101" s="204"/>
      <c r="I101" s="207"/>
    </row>
    <row r="102" spans="1:9" ht="13.5" thickBot="1" x14ac:dyDescent="0.25">
      <c r="A102" s="212"/>
      <c r="B102" s="270" t="s">
        <v>440</v>
      </c>
      <c r="C102" s="257"/>
      <c r="D102" s="215" t="s">
        <v>412</v>
      </c>
      <c r="E102" s="215">
        <v>1</v>
      </c>
      <c r="F102" s="216"/>
      <c r="G102" s="217">
        <f>F102*E102</f>
        <v>0</v>
      </c>
      <c r="H102" s="215"/>
      <c r="I102" s="218"/>
    </row>
    <row r="103" spans="1:9" ht="12.75" x14ac:dyDescent="0.2">
      <c r="B103" s="220"/>
      <c r="C103" s="221"/>
    </row>
    <row r="104" spans="1:9" ht="13.5" thickBot="1" x14ac:dyDescent="0.25">
      <c r="B104" s="220"/>
      <c r="C104" s="221"/>
    </row>
    <row r="105" spans="1:9" ht="21.75" thickTop="1" thickBot="1" x14ac:dyDescent="0.35">
      <c r="B105" s="271" t="s">
        <v>441</v>
      </c>
      <c r="C105" s="272"/>
      <c r="G105" s="273">
        <f>G98+G93+G87+G82+G77+G72+G61+G3</f>
        <v>0</v>
      </c>
    </row>
    <row r="106" spans="1:9" ht="12" thickTop="1" x14ac:dyDescent="0.2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stavby</vt:lpstr>
      <vt:lpstr>SO 01 - Dezinfekce odpadn...</vt:lpstr>
      <vt:lpstr>List1</vt:lpstr>
      <vt:lpstr>'Rekapitulace stavby'!Názvy_tisku</vt:lpstr>
      <vt:lpstr>'SO 01 - Dezinfekce odpadn...'!Názvy_tisku</vt:lpstr>
      <vt:lpstr>'Rekapitulace stavby'!Oblast_tisku</vt:lpstr>
      <vt:lpstr>'SO 01 - Dezinfekce odpadn...'!Oblast_tisku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Bramborová</dc:creator>
  <cp:lastModifiedBy>Chytil Martin (PKN-PTU)</cp:lastModifiedBy>
  <dcterms:created xsi:type="dcterms:W3CDTF">2022-09-21T06:08:14Z</dcterms:created>
  <dcterms:modified xsi:type="dcterms:W3CDTF">2023-05-19T12:07:00Z</dcterms:modified>
</cp:coreProperties>
</file>